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drawings/drawing70.xml" ContentType="application/vnd.openxmlformats-officedocument.drawing+xml"/>
  <Override PartName="/xl/drawings/drawing71.xml" ContentType="application/vnd.openxmlformats-officedocument.drawing+xml"/>
  <Override PartName="/xl/drawings/drawing72.xml" ContentType="application/vnd.openxmlformats-officedocument.drawing+xml"/>
  <Override PartName="/xl/drawings/drawing73.xml" ContentType="application/vnd.openxmlformats-officedocument.drawing+xml"/>
  <Override PartName="/xl/drawings/drawing74.xml" ContentType="application/vnd.openxmlformats-officedocument.drawing+xml"/>
  <Override PartName="/xl/drawings/drawing75.xml" ContentType="application/vnd.openxmlformats-officedocument.drawing+xml"/>
  <Override PartName="/xl/drawings/drawing76.xml" ContentType="application/vnd.openxmlformats-officedocument.drawing+xml"/>
  <Override PartName="/xl/drawings/drawing77.xml" ContentType="application/vnd.openxmlformats-officedocument.drawing+xml"/>
  <Override PartName="/xl/drawings/drawing78.xml" ContentType="application/vnd.openxmlformats-officedocument.drawing+xml"/>
  <Override PartName="/xl/drawings/drawing79.xml" ContentType="application/vnd.openxmlformats-officedocument.drawing+xml"/>
  <Override PartName="/xl/drawings/drawing80.xml" ContentType="application/vnd.openxmlformats-officedocument.drawing+xml"/>
  <Override PartName="/xl/drawings/drawing81.xml" ContentType="application/vnd.openxmlformats-officedocument.drawing+xml"/>
  <Override PartName="/xl/drawings/drawing82.xml" ContentType="application/vnd.openxmlformats-officedocument.drawing+xml"/>
  <Override PartName="/xl/drawings/drawing83.xml" ContentType="application/vnd.openxmlformats-officedocument.drawing+xml"/>
  <Override PartName="/xl/drawings/drawing84.xml" ContentType="application/vnd.openxmlformats-officedocument.drawing+xml"/>
  <Override PartName="/xl/drawings/drawing85.xml" ContentType="application/vnd.openxmlformats-officedocument.drawing+xml"/>
  <Override PartName="/xl/drawings/drawing86.xml" ContentType="application/vnd.openxmlformats-officedocument.drawing+xml"/>
  <Override PartName="/xl/drawings/drawing87.xml" ContentType="application/vnd.openxmlformats-officedocument.drawing+xml"/>
  <Override PartName="/xl/drawings/drawing88.xml" ContentType="application/vnd.openxmlformats-officedocument.drawing+xml"/>
  <Override PartName="/xl/drawings/drawing89.xml" ContentType="application/vnd.openxmlformats-officedocument.drawing+xml"/>
  <Override PartName="/xl/drawings/drawing90.xml" ContentType="application/vnd.openxmlformats-officedocument.drawing+xml"/>
  <Override PartName="/xl/drawings/drawing91.xml" ContentType="application/vnd.openxmlformats-officedocument.drawing+xml"/>
  <Override PartName="/xl/drawings/drawing92.xml" ContentType="application/vnd.openxmlformats-officedocument.drawing+xml"/>
  <Override PartName="/xl/drawings/drawing93.xml" ContentType="application/vnd.openxmlformats-officedocument.drawing+xml"/>
  <Override PartName="/xl/drawings/drawing94.xml" ContentType="application/vnd.openxmlformats-officedocument.drawing+xml"/>
  <Override PartName="/xl/drawings/drawing95.xml" ContentType="application/vnd.openxmlformats-officedocument.drawing+xml"/>
  <Override PartName="/xl/drawings/drawing96.xml" ContentType="application/vnd.openxmlformats-officedocument.drawing+xml"/>
  <Override PartName="/xl/drawings/drawing97.xml" ContentType="application/vnd.openxmlformats-officedocument.drawing+xml"/>
  <Override PartName="/xl/drawings/drawing98.xml" ContentType="application/vnd.openxmlformats-officedocument.drawing+xml"/>
  <Override PartName="/xl/drawings/drawing99.xml" ContentType="application/vnd.openxmlformats-officedocument.drawing+xml"/>
  <Override PartName="/xl/drawings/drawing100.xml" ContentType="application/vnd.openxmlformats-officedocument.drawing+xml"/>
  <Override PartName="/xl/drawings/drawing101.xml" ContentType="application/vnd.openxmlformats-officedocument.drawing+xml"/>
  <Override PartName="/xl/drawings/drawing102.xml" ContentType="application/vnd.openxmlformats-officedocument.drawing+xml"/>
  <Override PartName="/xl/drawings/drawing103.xml" ContentType="application/vnd.openxmlformats-officedocument.drawing+xml"/>
  <Override PartName="/xl/drawings/drawing104.xml" ContentType="application/vnd.openxmlformats-officedocument.drawing+xml"/>
  <Override PartName="/xl/drawings/drawing105.xml" ContentType="application/vnd.openxmlformats-officedocument.drawing+xml"/>
  <Override PartName="/xl/drawings/drawing106.xml" ContentType="application/vnd.openxmlformats-officedocument.drawing+xml"/>
  <Override PartName="/xl/drawings/drawing107.xml" ContentType="application/vnd.openxmlformats-officedocument.drawing+xml"/>
  <Override PartName="/xl/drawings/drawing108.xml" ContentType="application/vnd.openxmlformats-officedocument.drawing+xml"/>
  <Override PartName="/xl/drawings/drawing109.xml" ContentType="application/vnd.openxmlformats-officedocument.drawing+xml"/>
  <Override PartName="/xl/drawings/drawing110.xml" ContentType="application/vnd.openxmlformats-officedocument.drawing+xml"/>
  <Override PartName="/xl/drawings/drawing111.xml" ContentType="application/vnd.openxmlformats-officedocument.drawing+xml"/>
  <Override PartName="/xl/drawings/drawing112.xml" ContentType="application/vnd.openxmlformats-officedocument.drawing+xml"/>
  <Override PartName="/xl/drawings/drawing113.xml" ContentType="application/vnd.openxmlformats-officedocument.drawing+xml"/>
  <Override PartName="/xl/drawings/drawing114.xml" ContentType="application/vnd.openxmlformats-officedocument.drawing+xml"/>
  <Override PartName="/xl/drawings/drawing115.xml" ContentType="application/vnd.openxmlformats-officedocument.drawing+xml"/>
  <Override PartName="/xl/drawings/drawing116.xml" ContentType="application/vnd.openxmlformats-officedocument.drawing+xml"/>
  <Override PartName="/xl/drawings/drawing117.xml" ContentType="application/vnd.openxmlformats-officedocument.drawing+xml"/>
  <Override PartName="/xl/drawings/drawing118.xml" ContentType="application/vnd.openxmlformats-officedocument.drawing+xml"/>
  <Override PartName="/xl/drawings/drawing119.xml" ContentType="application/vnd.openxmlformats-officedocument.drawing+xml"/>
  <Override PartName="/xl/drawings/drawing120.xml" ContentType="application/vnd.openxmlformats-officedocument.drawing+xml"/>
  <Override PartName="/xl/drawings/drawing121.xml" ContentType="application/vnd.openxmlformats-officedocument.drawing+xml"/>
  <Override PartName="/xl/drawings/drawing122.xml" ContentType="application/vnd.openxmlformats-officedocument.drawing+xml"/>
  <Override PartName="/xl/drawings/drawing123.xml" ContentType="application/vnd.openxmlformats-officedocument.drawing+xml"/>
  <Override PartName="/xl/drawings/drawing124.xml" ContentType="application/vnd.openxmlformats-officedocument.drawing+xml"/>
  <Override PartName="/xl/drawings/drawing125.xml" ContentType="application/vnd.openxmlformats-officedocument.drawing+xml"/>
  <Override PartName="/xl/drawings/drawing126.xml" ContentType="application/vnd.openxmlformats-officedocument.drawing+xml"/>
  <Override PartName="/xl/drawings/drawing127.xml" ContentType="application/vnd.openxmlformats-officedocument.drawing+xml"/>
  <Override PartName="/xl/drawings/drawing128.xml" ContentType="application/vnd.openxmlformats-officedocument.drawing+xml"/>
  <Override PartName="/xl/drawings/drawing129.xml" ContentType="application/vnd.openxmlformats-officedocument.drawing+xml"/>
  <Override PartName="/xl/drawings/drawing130.xml" ContentType="application/vnd.openxmlformats-officedocument.drawing+xml"/>
  <Override PartName="/xl/drawings/drawing131.xml" ContentType="application/vnd.openxmlformats-officedocument.drawing+xml"/>
  <Override PartName="/xl/drawings/drawing132.xml" ContentType="application/vnd.openxmlformats-officedocument.drawing+xml"/>
  <Override PartName="/xl/drawings/drawing133.xml" ContentType="application/vnd.openxmlformats-officedocument.drawing+xml"/>
  <Override PartName="/xl/drawings/drawing134.xml" ContentType="application/vnd.openxmlformats-officedocument.drawing+xml"/>
  <Override PartName="/xl/drawings/drawing135.xml" ContentType="application/vnd.openxmlformats-officedocument.drawing+xml"/>
  <Override PartName="/xl/drawings/drawing136.xml" ContentType="application/vnd.openxmlformats-officedocument.drawing+xml"/>
  <Override PartName="/xl/drawings/drawing137.xml" ContentType="application/vnd.openxmlformats-officedocument.drawing+xml"/>
  <Override PartName="/xl/drawings/drawing138.xml" ContentType="application/vnd.openxmlformats-officedocument.drawing+xml"/>
  <Override PartName="/xl/drawings/drawing139.xml" ContentType="application/vnd.openxmlformats-officedocument.drawing+xml"/>
  <Override PartName="/xl/drawings/drawing140.xml" ContentType="application/vnd.openxmlformats-officedocument.drawing+xml"/>
  <Override PartName="/xl/drawings/drawing141.xml" ContentType="application/vnd.openxmlformats-officedocument.drawing+xml"/>
  <Override PartName="/xl/drawings/drawing142.xml" ContentType="application/vnd.openxmlformats-officedocument.drawing+xml"/>
  <Override PartName="/xl/drawings/drawing143.xml" ContentType="application/vnd.openxmlformats-officedocument.drawing+xml"/>
  <Override PartName="/xl/drawings/drawing144.xml" ContentType="application/vnd.openxmlformats-officedocument.drawing+xml"/>
  <Override PartName="/xl/drawings/drawing145.xml" ContentType="application/vnd.openxmlformats-officedocument.drawing+xml"/>
  <Override PartName="/xl/drawings/drawing146.xml" ContentType="application/vnd.openxmlformats-officedocument.drawing+xml"/>
  <Override PartName="/xl/drawings/drawing147.xml" ContentType="application/vnd.openxmlformats-officedocument.drawing+xml"/>
  <Override PartName="/xl/drawings/drawing148.xml" ContentType="application/vnd.openxmlformats-officedocument.drawing+xml"/>
  <Override PartName="/xl/drawings/drawing149.xml" ContentType="application/vnd.openxmlformats-officedocument.drawing+xml"/>
  <Override PartName="/xl/drawings/drawing150.xml" ContentType="application/vnd.openxmlformats-officedocument.drawing+xml"/>
  <Override PartName="/xl/drawings/drawing151.xml" ContentType="application/vnd.openxmlformats-officedocument.drawing+xml"/>
  <Override PartName="/xl/drawings/drawing152.xml" ContentType="application/vnd.openxmlformats-officedocument.drawing+xml"/>
  <Override PartName="/xl/drawings/drawing153.xml" ContentType="application/vnd.openxmlformats-officedocument.drawing+xml"/>
  <Override PartName="/xl/drawings/drawing154.xml" ContentType="application/vnd.openxmlformats-officedocument.drawing+xml"/>
  <Override PartName="/xl/drawings/drawing155.xml" ContentType="application/vnd.openxmlformats-officedocument.drawing+xml"/>
  <Override PartName="/xl/drawings/drawing156.xml" ContentType="application/vnd.openxmlformats-officedocument.drawing+xml"/>
  <Override PartName="/xl/drawings/drawing157.xml" ContentType="application/vnd.openxmlformats-officedocument.drawing+xml"/>
  <Override PartName="/xl/drawings/drawing158.xml" ContentType="application/vnd.openxmlformats-officedocument.drawing+xml"/>
  <Override PartName="/xl/drawings/drawing159.xml" ContentType="application/vnd.openxmlformats-officedocument.drawing+xml"/>
  <Override PartName="/xl/drawings/drawing160.xml" ContentType="application/vnd.openxmlformats-officedocument.drawing+xml"/>
  <Override PartName="/xl/drawings/drawing161.xml" ContentType="application/vnd.openxmlformats-officedocument.drawing+xml"/>
  <Override PartName="/xl/drawings/drawing162.xml" ContentType="application/vnd.openxmlformats-officedocument.drawing+xml"/>
  <Override PartName="/xl/drawings/drawing163.xml" ContentType="application/vnd.openxmlformats-officedocument.drawing+xml"/>
  <Override PartName="/xl/drawings/drawing164.xml" ContentType="application/vnd.openxmlformats-officedocument.drawing+xml"/>
  <Override PartName="/xl/drawings/drawing165.xml" ContentType="application/vnd.openxmlformats-officedocument.drawing+xml"/>
  <Override PartName="/xl/drawings/drawing166.xml" ContentType="application/vnd.openxmlformats-officedocument.drawing+xml"/>
  <Override PartName="/xl/drawings/drawing167.xml" ContentType="application/vnd.openxmlformats-officedocument.drawing+xml"/>
  <Override PartName="/xl/drawings/drawing168.xml" ContentType="application/vnd.openxmlformats-officedocument.drawing+xml"/>
  <Override PartName="/xl/drawings/drawing169.xml" ContentType="application/vnd.openxmlformats-officedocument.drawing+xml"/>
  <Override PartName="/xl/drawings/drawing170.xml" ContentType="application/vnd.openxmlformats-officedocument.drawing+xml"/>
  <Override PartName="/xl/drawings/drawing171.xml" ContentType="application/vnd.openxmlformats-officedocument.drawing+xml"/>
  <Override PartName="/xl/drawings/drawing172.xml" ContentType="application/vnd.openxmlformats-officedocument.drawing+xml"/>
  <Override PartName="/xl/drawings/drawing173.xml" ContentType="application/vnd.openxmlformats-officedocument.drawing+xml"/>
  <Override PartName="/xl/drawings/drawing174.xml" ContentType="application/vnd.openxmlformats-officedocument.drawing+xml"/>
  <Override PartName="/xl/drawings/drawing175.xml" ContentType="application/vnd.openxmlformats-officedocument.drawing+xml"/>
  <Override PartName="/xl/drawings/drawing176.xml" ContentType="application/vnd.openxmlformats-officedocument.drawing+xml"/>
  <Override PartName="/xl/drawings/drawing177.xml" ContentType="application/vnd.openxmlformats-officedocument.drawing+xml"/>
  <Override PartName="/xl/drawings/drawing178.xml" ContentType="application/vnd.openxmlformats-officedocument.drawing+xml"/>
  <Override PartName="/xl/drawings/drawing179.xml" ContentType="application/vnd.openxmlformats-officedocument.drawing+xml"/>
  <Override PartName="/xl/drawings/drawing180.xml" ContentType="application/vnd.openxmlformats-officedocument.drawing+xml"/>
  <Override PartName="/xl/drawings/drawing181.xml" ContentType="application/vnd.openxmlformats-officedocument.drawing+xml"/>
  <Override PartName="/xl/drawings/drawing182.xml" ContentType="application/vnd.openxmlformats-officedocument.drawing+xml"/>
  <Override PartName="/xl/drawings/drawing183.xml" ContentType="application/vnd.openxmlformats-officedocument.drawing+xml"/>
  <Override PartName="/xl/drawings/drawing184.xml" ContentType="application/vnd.openxmlformats-officedocument.drawing+xml"/>
  <Override PartName="/xl/drawings/drawing185.xml" ContentType="application/vnd.openxmlformats-officedocument.drawing+xml"/>
  <Override PartName="/xl/drawings/drawing186.xml" ContentType="application/vnd.openxmlformats-officedocument.drawing+xml"/>
  <Override PartName="/xl/drawings/drawing187.xml" ContentType="application/vnd.openxmlformats-officedocument.drawing+xml"/>
  <Override PartName="/xl/drawings/drawing188.xml" ContentType="application/vnd.openxmlformats-officedocument.drawing+xml"/>
  <Override PartName="/xl/drawings/drawing189.xml" ContentType="application/vnd.openxmlformats-officedocument.drawing+xml"/>
  <Override PartName="/xl/drawings/drawing190.xml" ContentType="application/vnd.openxmlformats-officedocument.drawing+xml"/>
  <Override PartName="/xl/drawings/drawing191.xml" ContentType="application/vnd.openxmlformats-officedocument.drawing+xml"/>
  <Override PartName="/xl/drawings/drawing192.xml" ContentType="application/vnd.openxmlformats-officedocument.drawing+xml"/>
  <Override PartName="/xl/drawings/drawing193.xml" ContentType="application/vnd.openxmlformats-officedocument.drawing+xml"/>
  <Override PartName="/xl/drawings/drawing194.xml" ContentType="application/vnd.openxmlformats-officedocument.drawing+xml"/>
  <Override PartName="/xl/drawings/drawing195.xml" ContentType="application/vnd.openxmlformats-officedocument.drawing+xml"/>
  <Override PartName="/xl/drawings/drawing196.xml" ContentType="application/vnd.openxmlformats-officedocument.drawing+xml"/>
  <Override PartName="/xl/drawings/drawing197.xml" ContentType="application/vnd.openxmlformats-officedocument.drawing+xml"/>
  <Override PartName="/xl/drawings/drawing198.xml" ContentType="application/vnd.openxmlformats-officedocument.drawing+xml"/>
  <Override PartName="/xl/drawings/drawing199.xml" ContentType="application/vnd.openxmlformats-officedocument.drawing+xml"/>
  <Override PartName="/xl/drawings/drawing200.xml" ContentType="application/vnd.openxmlformats-officedocument.drawing+xml"/>
  <Override PartName="/xl/drawings/drawing201.xml" ContentType="application/vnd.openxmlformats-officedocument.drawing+xml"/>
  <Override PartName="/xl/drawings/drawing202.xml" ContentType="application/vnd.openxmlformats-officedocument.drawing+xml"/>
  <Override PartName="/xl/drawings/drawing203.xml" ContentType="application/vnd.openxmlformats-officedocument.drawing+xml"/>
  <Override PartName="/xl/drawings/drawing204.xml" ContentType="application/vnd.openxmlformats-officedocument.drawing+xml"/>
  <Override PartName="/xl/drawings/drawing205.xml" ContentType="application/vnd.openxmlformats-officedocument.drawing+xml"/>
  <Override PartName="/xl/drawings/drawing206.xml" ContentType="application/vnd.openxmlformats-officedocument.drawing+xml"/>
  <Override PartName="/xl/drawings/drawing207.xml" ContentType="application/vnd.openxmlformats-officedocument.drawing+xml"/>
  <Override PartName="/xl/drawings/drawing208.xml" ContentType="application/vnd.openxmlformats-officedocument.drawing+xml"/>
  <Override PartName="/xl/drawings/drawing209.xml" ContentType="application/vnd.openxmlformats-officedocument.drawing+xml"/>
  <Override PartName="/xl/drawings/drawing210.xml" ContentType="application/vnd.openxmlformats-officedocument.drawing+xml"/>
  <Override PartName="/xl/drawings/drawing211.xml" ContentType="application/vnd.openxmlformats-officedocument.drawing+xml"/>
  <Override PartName="/xl/drawings/drawing212.xml" ContentType="application/vnd.openxmlformats-officedocument.drawing+xml"/>
  <Override PartName="/xl/drawings/drawing213.xml" ContentType="application/vnd.openxmlformats-officedocument.drawing+xml"/>
  <Override PartName="/xl/drawings/drawing214.xml" ContentType="application/vnd.openxmlformats-officedocument.drawing+xml"/>
  <Override PartName="/xl/drawings/drawing215.xml" ContentType="application/vnd.openxmlformats-officedocument.drawing+xml"/>
  <Override PartName="/xl/drawings/drawing216.xml" ContentType="application/vnd.openxmlformats-officedocument.drawing+xml"/>
  <Override PartName="/xl/drawings/drawing217.xml" ContentType="application/vnd.openxmlformats-officedocument.drawing+xml"/>
  <Override PartName="/xl/drawings/drawing218.xml" ContentType="application/vnd.openxmlformats-officedocument.drawing+xml"/>
  <Override PartName="/xl/drawings/drawing219.xml" ContentType="application/vnd.openxmlformats-officedocument.drawing+xml"/>
  <Override PartName="/xl/drawings/drawing220.xml" ContentType="application/vnd.openxmlformats-officedocument.drawing+xml"/>
  <Override PartName="/xl/drawings/drawing221.xml" ContentType="application/vnd.openxmlformats-officedocument.drawing+xml"/>
  <Override PartName="/xl/drawings/drawing222.xml" ContentType="application/vnd.openxmlformats-officedocument.drawing+xml"/>
  <Override PartName="/xl/drawings/drawing223.xml" ContentType="application/vnd.openxmlformats-officedocument.drawing+xml"/>
  <Override PartName="/xl/drawings/drawing224.xml" ContentType="application/vnd.openxmlformats-officedocument.drawing+xml"/>
  <Override PartName="/xl/drawings/drawing225.xml" ContentType="application/vnd.openxmlformats-officedocument.drawing+xml"/>
  <Override PartName="/xl/drawings/drawing226.xml" ContentType="application/vnd.openxmlformats-officedocument.drawing+xml"/>
  <Override PartName="/xl/drawings/drawing227.xml" ContentType="application/vnd.openxmlformats-officedocument.drawing+xml"/>
  <Override PartName="/xl/drawings/drawing228.xml" ContentType="application/vnd.openxmlformats-officedocument.drawing+xml"/>
  <Override PartName="/xl/drawings/drawing229.xml" ContentType="application/vnd.openxmlformats-officedocument.drawing+xml"/>
  <Override PartName="/xl/drawings/drawing230.xml" ContentType="application/vnd.openxmlformats-officedocument.drawing+xml"/>
  <Override PartName="/xl/drawings/drawing231.xml" ContentType="application/vnd.openxmlformats-officedocument.drawing+xml"/>
  <Override PartName="/xl/drawings/drawing232.xml" ContentType="application/vnd.openxmlformats-officedocument.drawing+xml"/>
  <Override PartName="/xl/drawings/drawing233.xml" ContentType="application/vnd.openxmlformats-officedocument.drawing+xml"/>
  <Override PartName="/xl/drawings/drawing234.xml" ContentType="application/vnd.openxmlformats-officedocument.drawing+xml"/>
  <Override PartName="/xl/drawings/drawing235.xml" ContentType="application/vnd.openxmlformats-officedocument.drawing+xml"/>
  <Override PartName="/xl/drawings/drawing236.xml" ContentType="application/vnd.openxmlformats-officedocument.drawing+xml"/>
  <Override PartName="/xl/drawings/drawing237.xml" ContentType="application/vnd.openxmlformats-officedocument.drawing+xml"/>
  <Override PartName="/xl/drawings/drawing238.xml" ContentType="application/vnd.openxmlformats-officedocument.drawing+xml"/>
  <Override PartName="/xl/drawings/drawing239.xml" ContentType="application/vnd.openxmlformats-officedocument.drawing+xml"/>
  <Override PartName="/xl/drawings/drawing240.xml" ContentType="application/vnd.openxmlformats-officedocument.drawing+xml"/>
  <Override PartName="/xl/drawings/drawing241.xml" ContentType="application/vnd.openxmlformats-officedocument.drawing+xml"/>
  <Override PartName="/xl/drawings/drawing242.xml" ContentType="application/vnd.openxmlformats-officedocument.drawing+xml"/>
  <Override PartName="/xl/drawings/drawing243.xml" ContentType="application/vnd.openxmlformats-officedocument.drawing+xml"/>
  <Override PartName="/xl/drawings/drawing244.xml" ContentType="application/vnd.openxmlformats-officedocument.drawing+xml"/>
  <Override PartName="/xl/drawings/drawing245.xml" ContentType="application/vnd.openxmlformats-officedocument.drawing+xml"/>
  <Override PartName="/xl/drawings/drawing246.xml" ContentType="application/vnd.openxmlformats-officedocument.drawing+xml"/>
  <Override PartName="/xl/drawings/drawing247.xml" ContentType="application/vnd.openxmlformats-officedocument.drawing+xml"/>
  <Override PartName="/xl/drawings/drawing248.xml" ContentType="application/vnd.openxmlformats-officedocument.drawing+xml"/>
  <Override PartName="/xl/drawings/drawing249.xml" ContentType="application/vnd.openxmlformats-officedocument.drawing+xml"/>
  <Override PartName="/xl/drawings/drawing250.xml" ContentType="application/vnd.openxmlformats-officedocument.drawing+xml"/>
  <Override PartName="/xl/drawings/drawing251.xml" ContentType="application/vnd.openxmlformats-officedocument.drawing+xml"/>
  <Override PartName="/xl/drawings/drawing252.xml" ContentType="application/vnd.openxmlformats-officedocument.drawing+xml"/>
  <Override PartName="/xl/drawings/drawing253.xml" ContentType="application/vnd.openxmlformats-officedocument.drawing+xml"/>
  <Override PartName="/xl/drawings/drawing254.xml" ContentType="application/vnd.openxmlformats-officedocument.drawing+xml"/>
  <Override PartName="/xl/drawings/drawing255.xml" ContentType="application/vnd.openxmlformats-officedocument.drawing+xml"/>
  <Override PartName="/xl/drawings/drawing256.xml" ContentType="application/vnd.openxmlformats-officedocument.drawing+xml"/>
  <Override PartName="/xl/drawings/drawing257.xml" ContentType="application/vnd.openxmlformats-officedocument.drawing+xml"/>
  <Override PartName="/xl/drawings/drawing258.xml" ContentType="application/vnd.openxmlformats-officedocument.drawing+xml"/>
  <Override PartName="/xl/drawings/drawing259.xml" ContentType="application/vnd.openxmlformats-officedocument.drawing+xml"/>
  <Override PartName="/xl/drawings/drawing260.xml" ContentType="application/vnd.openxmlformats-officedocument.drawing+xml"/>
  <Override PartName="/xl/drawings/drawing261.xml" ContentType="application/vnd.openxmlformats-officedocument.drawing+xml"/>
  <Override PartName="/xl/drawings/drawing262.xml" ContentType="application/vnd.openxmlformats-officedocument.drawing+xml"/>
  <Override PartName="/xl/drawings/drawing263.xml" ContentType="application/vnd.openxmlformats-officedocument.drawing+xml"/>
  <Override PartName="/xl/drawings/drawing264.xml" ContentType="application/vnd.openxmlformats-officedocument.drawing+xml"/>
  <Override PartName="/xl/drawings/drawing265.xml" ContentType="application/vnd.openxmlformats-officedocument.drawing+xml"/>
  <Override PartName="/xl/drawings/drawing266.xml" ContentType="application/vnd.openxmlformats-officedocument.drawing+xml"/>
  <Override PartName="/xl/drawings/drawing267.xml" ContentType="application/vnd.openxmlformats-officedocument.drawing+xml"/>
  <Override PartName="/xl/drawings/drawing268.xml" ContentType="application/vnd.openxmlformats-officedocument.drawing+xml"/>
  <Override PartName="/xl/drawings/drawing269.xml" ContentType="application/vnd.openxmlformats-officedocument.drawing+xml"/>
  <Override PartName="/xl/drawings/drawing270.xml" ContentType="application/vnd.openxmlformats-officedocument.drawing+xml"/>
  <Override PartName="/xl/drawings/drawing271.xml" ContentType="application/vnd.openxmlformats-officedocument.drawing+xml"/>
  <Override PartName="/xl/drawings/drawing272.xml" ContentType="application/vnd.openxmlformats-officedocument.drawing+xml"/>
  <Override PartName="/xl/drawings/drawing273.xml" ContentType="application/vnd.openxmlformats-officedocument.drawing+xml"/>
  <Override PartName="/xl/drawings/drawing274.xml" ContentType="application/vnd.openxmlformats-officedocument.drawing+xml"/>
  <Override PartName="/xl/drawings/drawing275.xml" ContentType="application/vnd.openxmlformats-officedocument.drawing+xml"/>
  <Override PartName="/xl/drawings/drawing276.xml" ContentType="application/vnd.openxmlformats-officedocument.drawing+xml"/>
  <Override PartName="/xl/drawings/drawing277.xml" ContentType="application/vnd.openxmlformats-officedocument.drawing+xml"/>
  <Override PartName="/xl/drawings/drawing278.xml" ContentType="application/vnd.openxmlformats-officedocument.drawing+xml"/>
  <Override PartName="/xl/drawings/drawing279.xml" ContentType="application/vnd.openxmlformats-officedocument.drawing+xml"/>
  <Override PartName="/xl/drawings/drawing280.xml" ContentType="application/vnd.openxmlformats-officedocument.drawing+xml"/>
  <Override PartName="/xl/drawings/drawing281.xml" ContentType="application/vnd.openxmlformats-officedocument.drawing+xml"/>
  <Override PartName="/xl/drawings/drawing282.xml" ContentType="application/vnd.openxmlformats-officedocument.drawing+xml"/>
  <Override PartName="/xl/drawings/drawing283.xml" ContentType="application/vnd.openxmlformats-officedocument.drawing+xml"/>
  <Override PartName="/xl/drawings/drawing284.xml" ContentType="application/vnd.openxmlformats-officedocument.drawing+xml"/>
  <Override PartName="/xl/drawings/drawing285.xml" ContentType="application/vnd.openxmlformats-officedocument.drawing+xml"/>
  <Override PartName="/xl/drawings/drawing286.xml" ContentType="application/vnd.openxmlformats-officedocument.drawing+xml"/>
  <Override PartName="/xl/drawings/drawing287.xml" ContentType="application/vnd.openxmlformats-officedocument.drawing+xml"/>
  <Override PartName="/xl/drawings/drawing288.xml" ContentType="application/vnd.openxmlformats-officedocument.drawing+xml"/>
  <Override PartName="/xl/drawings/drawing289.xml" ContentType="application/vnd.openxmlformats-officedocument.drawing+xml"/>
  <Override PartName="/xl/drawings/drawing290.xml" ContentType="application/vnd.openxmlformats-officedocument.drawing+xml"/>
  <Override PartName="/xl/drawings/drawing291.xml" ContentType="application/vnd.openxmlformats-officedocument.drawing+xml"/>
  <Override PartName="/xl/drawings/drawing292.xml" ContentType="application/vnd.openxmlformats-officedocument.drawing+xml"/>
  <Override PartName="/xl/drawings/drawing293.xml" ContentType="application/vnd.openxmlformats-officedocument.drawing+xml"/>
  <Override PartName="/xl/drawings/drawing294.xml" ContentType="application/vnd.openxmlformats-officedocument.drawing+xml"/>
  <Override PartName="/xl/drawings/drawing295.xml" ContentType="application/vnd.openxmlformats-officedocument.drawing+xml"/>
  <Override PartName="/xl/drawings/drawing296.xml" ContentType="application/vnd.openxmlformats-officedocument.drawing+xml"/>
  <Override PartName="/xl/drawings/drawing297.xml" ContentType="application/vnd.openxmlformats-officedocument.drawing+xml"/>
  <Override PartName="/xl/drawings/drawing298.xml" ContentType="application/vnd.openxmlformats-officedocument.drawing+xml"/>
  <Override PartName="/xl/drawings/drawing299.xml" ContentType="application/vnd.openxmlformats-officedocument.drawing+xml"/>
  <Override PartName="/xl/drawings/drawing300.xml" ContentType="application/vnd.openxmlformats-officedocument.drawing+xml"/>
  <Override PartName="/xl/drawings/drawing301.xml" ContentType="application/vnd.openxmlformats-officedocument.drawing+xml"/>
  <Override PartName="/xl/drawings/drawing302.xml" ContentType="application/vnd.openxmlformats-officedocument.drawing+xml"/>
  <Override PartName="/xl/drawings/drawing303.xml" ContentType="application/vnd.openxmlformats-officedocument.drawing+xml"/>
  <Override PartName="/xl/drawings/drawing304.xml" ContentType="application/vnd.openxmlformats-officedocument.drawing+xml"/>
  <Override PartName="/xl/drawings/drawing305.xml" ContentType="application/vnd.openxmlformats-officedocument.drawing+xml"/>
  <Override PartName="/xl/drawings/drawing306.xml" ContentType="application/vnd.openxmlformats-officedocument.drawing+xml"/>
  <Override PartName="/xl/drawings/drawing307.xml" ContentType="application/vnd.openxmlformats-officedocument.drawing+xml"/>
  <Override PartName="/xl/drawings/drawing308.xml" ContentType="application/vnd.openxmlformats-officedocument.drawing+xml"/>
  <Override PartName="/xl/drawings/drawing309.xml" ContentType="application/vnd.openxmlformats-officedocument.drawing+xml"/>
  <Override PartName="/xl/drawings/drawing310.xml" ContentType="application/vnd.openxmlformats-officedocument.drawing+xml"/>
  <Override PartName="/xl/drawings/drawing311.xml" ContentType="application/vnd.openxmlformats-officedocument.drawing+xml"/>
  <Override PartName="/xl/drawings/drawing312.xml" ContentType="application/vnd.openxmlformats-officedocument.drawing+xml"/>
  <Override PartName="/xl/drawings/drawing313.xml" ContentType="application/vnd.openxmlformats-officedocument.drawing+xml"/>
  <Override PartName="/xl/drawings/drawing314.xml" ContentType="application/vnd.openxmlformats-officedocument.drawing+xml"/>
  <Override PartName="/xl/drawings/drawing315.xml" ContentType="application/vnd.openxmlformats-officedocument.drawing+xml"/>
  <Override PartName="/xl/drawings/drawing316.xml" ContentType="application/vnd.openxmlformats-officedocument.drawing+xml"/>
  <Override PartName="/xl/drawings/drawing317.xml" ContentType="application/vnd.openxmlformats-officedocument.drawing+xml"/>
  <Override PartName="/xl/drawings/drawing318.xml" ContentType="application/vnd.openxmlformats-officedocument.drawing+xml"/>
  <Override PartName="/xl/drawings/drawing319.xml" ContentType="application/vnd.openxmlformats-officedocument.drawing+xml"/>
  <Override PartName="/xl/drawings/drawing320.xml" ContentType="application/vnd.openxmlformats-officedocument.drawing+xml"/>
  <Override PartName="/xl/drawings/drawing321.xml" ContentType="application/vnd.openxmlformats-officedocument.drawing+xml"/>
  <Override PartName="/xl/drawings/drawing322.xml" ContentType="application/vnd.openxmlformats-officedocument.drawing+xml"/>
  <Override PartName="/xl/drawings/drawing323.xml" ContentType="application/vnd.openxmlformats-officedocument.drawing+xml"/>
  <Override PartName="/xl/drawings/drawing324.xml" ContentType="application/vnd.openxmlformats-officedocument.drawing+xml"/>
  <Override PartName="/xl/drawings/drawing325.xml" ContentType="application/vnd.openxmlformats-officedocument.drawing+xml"/>
  <Override PartName="/xl/drawings/drawing326.xml" ContentType="application/vnd.openxmlformats-officedocument.drawing+xml"/>
  <Override PartName="/xl/drawings/drawing327.xml" ContentType="application/vnd.openxmlformats-officedocument.drawing+xml"/>
  <Override PartName="/xl/drawings/drawing328.xml" ContentType="application/vnd.openxmlformats-officedocument.drawing+xml"/>
  <Override PartName="/xl/drawings/drawing329.xml" ContentType="application/vnd.openxmlformats-officedocument.drawing+xml"/>
  <Override PartName="/xl/drawings/drawing330.xml" ContentType="application/vnd.openxmlformats-officedocument.drawing+xml"/>
  <Override PartName="/xl/drawings/drawing331.xml" ContentType="application/vnd.openxmlformats-officedocument.drawing+xml"/>
  <Override PartName="/xl/drawings/drawing332.xml" ContentType="application/vnd.openxmlformats-officedocument.drawing+xml"/>
  <Override PartName="/xl/drawings/drawing333.xml" ContentType="application/vnd.openxmlformats-officedocument.drawing+xml"/>
  <Override PartName="/xl/drawings/drawing334.xml" ContentType="application/vnd.openxmlformats-officedocument.drawing+xml"/>
  <Override PartName="/xl/drawings/drawing335.xml" ContentType="application/vnd.openxmlformats-officedocument.drawing+xml"/>
  <Override PartName="/xl/drawings/drawing336.xml" ContentType="application/vnd.openxmlformats-officedocument.drawing+xml"/>
  <Override PartName="/xl/drawings/drawing337.xml" ContentType="application/vnd.openxmlformats-officedocument.drawing+xml"/>
  <Override PartName="/xl/drawings/drawing338.xml" ContentType="application/vnd.openxmlformats-officedocument.drawing+xml"/>
  <Override PartName="/xl/drawings/drawing339.xml" ContentType="application/vnd.openxmlformats-officedocument.drawing+xml"/>
  <Override PartName="/xl/drawings/drawing340.xml" ContentType="application/vnd.openxmlformats-officedocument.drawing+xml"/>
  <Override PartName="/xl/drawings/drawing341.xml" ContentType="application/vnd.openxmlformats-officedocument.drawing+xml"/>
  <Override PartName="/xl/drawings/drawing342.xml" ContentType="application/vnd.openxmlformats-officedocument.drawing+xml"/>
  <Override PartName="/xl/drawings/drawing343.xml" ContentType="application/vnd.openxmlformats-officedocument.drawing+xml"/>
  <Override PartName="/xl/drawings/drawing344.xml" ContentType="application/vnd.openxmlformats-officedocument.drawing+xml"/>
  <Override PartName="/xl/drawings/drawing345.xml" ContentType="application/vnd.openxmlformats-officedocument.drawing+xml"/>
  <Override PartName="/xl/drawings/drawing346.xml" ContentType="application/vnd.openxmlformats-officedocument.drawing+xml"/>
  <Override PartName="/xl/drawings/drawing347.xml" ContentType="application/vnd.openxmlformats-officedocument.drawing+xml"/>
  <Override PartName="/xl/drawings/drawing348.xml" ContentType="application/vnd.openxmlformats-officedocument.drawing+xml"/>
  <Override PartName="/xl/drawings/drawing349.xml" ContentType="application/vnd.openxmlformats-officedocument.drawing+xml"/>
  <Override PartName="/xl/drawings/drawing350.xml" ContentType="application/vnd.openxmlformats-officedocument.drawing+xml"/>
  <Override PartName="/xl/drawings/drawing351.xml" ContentType="application/vnd.openxmlformats-officedocument.drawing+xml"/>
  <Override PartName="/xl/drawings/drawing352.xml" ContentType="application/vnd.openxmlformats-officedocument.drawing+xml"/>
  <Override PartName="/xl/drawings/drawing353.xml" ContentType="application/vnd.openxmlformats-officedocument.drawing+xml"/>
  <Override PartName="/xl/drawings/drawing354.xml" ContentType="application/vnd.openxmlformats-officedocument.drawing+xml"/>
  <Override PartName="/xl/drawings/drawing355.xml" ContentType="application/vnd.openxmlformats-officedocument.drawing+xml"/>
  <Override PartName="/xl/drawings/drawing356.xml" ContentType="application/vnd.openxmlformats-officedocument.drawing+xml"/>
  <Override PartName="/xl/drawings/drawing357.xml" ContentType="application/vnd.openxmlformats-officedocument.drawing+xml"/>
  <Override PartName="/xl/drawings/drawing358.xml" ContentType="application/vnd.openxmlformats-officedocument.drawing+xml"/>
  <Override PartName="/xl/drawings/drawing359.xml" ContentType="application/vnd.openxmlformats-officedocument.drawing+xml"/>
  <Override PartName="/xl/drawings/drawing360.xml" ContentType="application/vnd.openxmlformats-officedocument.drawing+xml"/>
  <Override PartName="/xl/drawings/drawing361.xml" ContentType="application/vnd.openxmlformats-officedocument.drawing+xml"/>
  <Override PartName="/xl/drawings/drawing36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M:\Fiscal\COMPRAS\2026\"/>
    </mc:Choice>
  </mc:AlternateContent>
  <bookViews>
    <workbookView xWindow="-120" yWindow="-120" windowWidth="29040" windowHeight="15720" firstSheet="351" activeTab="361"/>
  </bookViews>
  <sheets>
    <sheet name="DH-1645" sheetId="6" r:id="rId1"/>
    <sheet name="DH-1646" sheetId="7" r:id="rId2"/>
    <sheet name="DH-1647" sheetId="8" r:id="rId3"/>
    <sheet name="1648" sheetId="9" r:id="rId4"/>
    <sheet name="DH-1649" sheetId="10" r:id="rId5"/>
    <sheet name="C-1650" sheetId="11" r:id="rId6"/>
    <sheet name="DH-1651" sheetId="12" r:id="rId7"/>
    <sheet name="C-1652" sheetId="13" r:id="rId8"/>
    <sheet name="C-1653" sheetId="14" r:id="rId9"/>
    <sheet name="1654" sheetId="15" r:id="rId10"/>
    <sheet name="S-1655" sheetId="17" r:id="rId11"/>
    <sheet name="C-1656" sheetId="18" r:id="rId12"/>
    <sheet name="C-1657" sheetId="20" r:id="rId13"/>
    <sheet name="S-1658" sheetId="21" r:id="rId14"/>
    <sheet name="DH-1659" sheetId="23" r:id="rId15"/>
    <sheet name="1660" sheetId="24" r:id="rId16"/>
    <sheet name="DH-1661" sheetId="25" r:id="rId17"/>
    <sheet name="C-1662" sheetId="26" r:id="rId18"/>
    <sheet name="1663" sheetId="27" r:id="rId19"/>
    <sheet name="1664" sheetId="28" r:id="rId20"/>
    <sheet name="DH-1665" sheetId="29" r:id="rId21"/>
    <sheet name="1666" sheetId="30" r:id="rId22"/>
    <sheet name="C-1667" sheetId="31" r:id="rId23"/>
    <sheet name="1668" sheetId="32" r:id="rId24"/>
    <sheet name="1669" sheetId="33" r:id="rId25"/>
    <sheet name="1670" sheetId="34" r:id="rId26"/>
    <sheet name="1671" sheetId="35" r:id="rId27"/>
    <sheet name="DH-1672" sheetId="36" r:id="rId28"/>
    <sheet name="DH-1673" sheetId="37" r:id="rId29"/>
    <sheet name="DH-1674" sheetId="38" r:id="rId30"/>
    <sheet name="S-1675" sheetId="39" r:id="rId31"/>
    <sheet name="DH-1676" sheetId="40" r:id="rId32"/>
    <sheet name="DH-1677" sheetId="42" r:id="rId33"/>
    <sheet name="C-1678" sheetId="41" r:id="rId34"/>
    <sheet name="DH-1679" sheetId="43" r:id="rId35"/>
    <sheet name="DH-1680" sheetId="44" r:id="rId36"/>
    <sheet name="AC-1681" sheetId="45" r:id="rId37"/>
    <sheet name="S-1682" sheetId="47" r:id="rId38"/>
    <sheet name="DH-1682" sheetId="46" r:id="rId39"/>
    <sheet name="C-1683" sheetId="50" r:id="rId40"/>
    <sheet name="1683" sheetId="48" r:id="rId41"/>
    <sheet name="C-1684" sheetId="51" r:id="rId42"/>
    <sheet name="1684" sheetId="49" r:id="rId43"/>
    <sheet name="1685" sheetId="52" r:id="rId44"/>
    <sheet name="DH-1686" sheetId="53" r:id="rId45"/>
    <sheet name="S-1687" sheetId="54" r:id="rId46"/>
    <sheet name="C-1688" sheetId="55" r:id="rId47"/>
    <sheet name="C-1689" sheetId="56" r:id="rId48"/>
    <sheet name="1690" sheetId="57" r:id="rId49"/>
    <sheet name="S-1691" sheetId="58" r:id="rId50"/>
    <sheet name="C-1692" sheetId="59" r:id="rId51"/>
    <sheet name="C-1693" sheetId="60" r:id="rId52"/>
    <sheet name="C-1694" sheetId="61" r:id="rId53"/>
    <sheet name="1695" sheetId="62" r:id="rId54"/>
    <sheet name="C-1696" sheetId="63" r:id="rId55"/>
    <sheet name="S-1697" sheetId="65" r:id="rId56"/>
    <sheet name="DH-1698" sheetId="66" r:id="rId57"/>
    <sheet name="C-1699" sheetId="67" r:id="rId58"/>
    <sheet name="DH-1700" sheetId="68" r:id="rId59"/>
    <sheet name="1701" sheetId="69" r:id="rId60"/>
    <sheet name="1702" sheetId="70" r:id="rId61"/>
    <sheet name="1703" sheetId="71" r:id="rId62"/>
    <sheet name="1704" sheetId="72" r:id="rId63"/>
    <sheet name="DH-1705" sheetId="73" r:id="rId64"/>
    <sheet name="C-1706" sheetId="74" r:id="rId65"/>
    <sheet name="C-1707" sheetId="75" r:id="rId66"/>
    <sheet name="S-1708" sheetId="76" r:id="rId67"/>
    <sheet name="AC-1709" sheetId="77" r:id="rId68"/>
    <sheet name="C-1710" sheetId="78" r:id="rId69"/>
    <sheet name="DH-1711" sheetId="79" r:id="rId70"/>
    <sheet name="DH-1712" sheetId="80" r:id="rId71"/>
    <sheet name="C-1713" sheetId="81" r:id="rId72"/>
    <sheet name="DH-1714" sheetId="82" r:id="rId73"/>
    <sheet name="C-1715" sheetId="83" r:id="rId74"/>
    <sheet name="C-1716" sheetId="84" r:id="rId75"/>
    <sheet name="C-1717" sheetId="85" r:id="rId76"/>
    <sheet name="DH-1718" sheetId="86" r:id="rId77"/>
    <sheet name="C-1719" sheetId="87" r:id="rId78"/>
    <sheet name="DH-1720" sheetId="88" r:id="rId79"/>
    <sheet name="DH-1721" sheetId="89" r:id="rId80"/>
    <sheet name="DH-1722" sheetId="91" r:id="rId81"/>
    <sheet name="C-1723" sheetId="92" r:id="rId82"/>
    <sheet name="AC-1724" sheetId="93" r:id="rId83"/>
    <sheet name="C-1725" sheetId="94" r:id="rId84"/>
    <sheet name="S-1726" sheetId="95" r:id="rId85"/>
    <sheet name="1727" sheetId="96" r:id="rId86"/>
    <sheet name="1728" sheetId="97" r:id="rId87"/>
    <sheet name="C-1729" sheetId="98" r:id="rId88"/>
    <sheet name="C-1730" sheetId="99" r:id="rId89"/>
    <sheet name="C-1731" sheetId="100" r:id="rId90"/>
    <sheet name="1732" sheetId="101" r:id="rId91"/>
    <sheet name="1733" sheetId="102" r:id="rId92"/>
    <sheet name="DH-1734" sheetId="103" r:id="rId93"/>
    <sheet name="S-1735" sheetId="104" r:id="rId94"/>
    <sheet name="S-1736" sheetId="105" r:id="rId95"/>
    <sheet name="AC-1737" sheetId="106" r:id="rId96"/>
    <sheet name="1738" sheetId="107" r:id="rId97"/>
    <sheet name="DH-1739" sheetId="108" r:id="rId98"/>
    <sheet name="C-1740" sheetId="109" r:id="rId99"/>
    <sheet name="1741" sheetId="110" r:id="rId100"/>
    <sheet name="S-1742" sheetId="111" r:id="rId101"/>
    <sheet name="DH-1743" sheetId="112" r:id="rId102"/>
    <sheet name="C-1744" sheetId="113" r:id="rId103"/>
    <sheet name="1745" sheetId="114" r:id="rId104"/>
    <sheet name="1746" sheetId="115" r:id="rId105"/>
    <sheet name="1747" sheetId="116" r:id="rId106"/>
    <sheet name="C-1748" sheetId="117" r:id="rId107"/>
    <sheet name="AC-1749" sheetId="118" r:id="rId108"/>
    <sheet name="C-1750" sheetId="119" r:id="rId109"/>
    <sheet name="DH-1751" sheetId="120" r:id="rId110"/>
    <sheet name="C-1752" sheetId="122" r:id="rId111"/>
    <sheet name="DH-1753" sheetId="123" r:id="rId112"/>
    <sheet name="DH-1754" sheetId="124" r:id="rId113"/>
    <sheet name="DH-1755" sheetId="125" r:id="rId114"/>
    <sheet name="1756" sheetId="126" r:id="rId115"/>
    <sheet name="DH-1757" sheetId="127" r:id="rId116"/>
    <sheet name="DH-1758" sheetId="128" r:id="rId117"/>
    <sheet name="ACM-1759" sheetId="129" r:id="rId118"/>
    <sheet name="SJI-1760" sheetId="130" r:id="rId119"/>
    <sheet name="1761" sheetId="131" r:id="rId120"/>
    <sheet name="SJI-1762" sheetId="132" r:id="rId121"/>
    <sheet name="C-1763" sheetId="133" r:id="rId122"/>
    <sheet name="ACM-1764" sheetId="134" r:id="rId123"/>
    <sheet name="1765" sheetId="135" r:id="rId124"/>
    <sheet name="1766" sheetId="136" r:id="rId125"/>
    <sheet name="1767" sheetId="137" r:id="rId126"/>
    <sheet name="C-1768" sheetId="138" r:id="rId127"/>
    <sheet name="SJI-1769" sheetId="139" r:id="rId128"/>
    <sheet name="ACM-1770" sheetId="140" r:id="rId129"/>
    <sheet name="DH-1771" sheetId="141" r:id="rId130"/>
    <sheet name="SJI-1772" sheetId="142" r:id="rId131"/>
    <sheet name="C-1773" sheetId="143" r:id="rId132"/>
    <sheet name="ACM-1774" sheetId="144" r:id="rId133"/>
    <sheet name="DH-1775" sheetId="145" r:id="rId134"/>
    <sheet name="1776" sheetId="146" r:id="rId135"/>
    <sheet name="1777" sheetId="147" r:id="rId136"/>
    <sheet name="1778" sheetId="148" r:id="rId137"/>
    <sheet name="1779" sheetId="150" r:id="rId138"/>
    <sheet name="1780" sheetId="151" r:id="rId139"/>
    <sheet name="DH-1781" sheetId="152" r:id="rId140"/>
    <sheet name="1782" sheetId="153" r:id="rId141"/>
    <sheet name="ACM-1783" sheetId="154" r:id="rId142"/>
    <sheet name="1784" sheetId="155" r:id="rId143"/>
    <sheet name="DH-1785" sheetId="156" r:id="rId144"/>
    <sheet name="SJI-1786" sheetId="157" r:id="rId145"/>
    <sheet name="1787" sheetId="158" r:id="rId146"/>
    <sheet name="1788" sheetId="159" r:id="rId147"/>
    <sheet name="SJI-1789" sheetId="161" r:id="rId148"/>
    <sheet name="DH-1790" sheetId="162" r:id="rId149"/>
    <sheet name="1791" sheetId="163" r:id="rId150"/>
    <sheet name="1792" sheetId="164" r:id="rId151"/>
    <sheet name="C-1793" sheetId="165" r:id="rId152"/>
    <sheet name="DH-1794" sheetId="166" r:id="rId153"/>
    <sheet name="1795" sheetId="167" r:id="rId154"/>
    <sheet name="C-1796" sheetId="168" r:id="rId155"/>
    <sheet name="1797" sheetId="169" r:id="rId156"/>
    <sheet name="1798" sheetId="170" r:id="rId157"/>
    <sheet name="DH-1799" sheetId="171" r:id="rId158"/>
    <sheet name="CRT-1800" sheetId="172" r:id="rId159"/>
    <sheet name="CRT-1801" sheetId="173" r:id="rId160"/>
    <sheet name="DH-1802" sheetId="174" r:id="rId161"/>
    <sheet name="AC-1803" sheetId="175" r:id="rId162"/>
    <sheet name="DH-1804" sheetId="176" r:id="rId163"/>
    <sheet name="1805" sheetId="180" r:id="rId164"/>
    <sheet name="SJI-1806" sheetId="181" r:id="rId165"/>
    <sheet name="C-1807" sheetId="177" r:id="rId166"/>
    <sheet name="1808" sheetId="178" r:id="rId167"/>
    <sheet name="SJI-1809" sheetId="182" r:id="rId168"/>
    <sheet name="1810" sheetId="183" r:id="rId169"/>
    <sheet name="DH-1811" sheetId="186" r:id="rId170"/>
    <sheet name="DH-1812" sheetId="187" r:id="rId171"/>
    <sheet name="1813" sheetId="188" r:id="rId172"/>
    <sheet name="1814" sheetId="189" r:id="rId173"/>
    <sheet name="1815" sheetId="190" r:id="rId174"/>
    <sheet name="1816" sheetId="179" r:id="rId175"/>
    <sheet name="SJI-1817" sheetId="191" r:id="rId176"/>
    <sheet name="SJI-1818" sheetId="192" r:id="rId177"/>
    <sheet name="SJI-1819" sheetId="193" r:id="rId178"/>
    <sheet name="DH-1820" sheetId="194" r:id="rId179"/>
    <sheet name="DH-1821" sheetId="195" r:id="rId180"/>
    <sheet name="1822" sheetId="196" r:id="rId181"/>
    <sheet name="AC-1823" sheetId="197" r:id="rId182"/>
    <sheet name="1824" sheetId="198" r:id="rId183"/>
    <sheet name="1825" sheetId="199" r:id="rId184"/>
    <sheet name="DH-1826" sheetId="200" r:id="rId185"/>
    <sheet name="C-1827" sheetId="201" r:id="rId186"/>
    <sheet name="1828" sheetId="202" r:id="rId187"/>
    <sheet name="DH-1829" sheetId="203" r:id="rId188"/>
    <sheet name="1830" sheetId="204" r:id="rId189"/>
    <sheet name="AC-1831" sheetId="205" r:id="rId190"/>
    <sheet name="1832" sheetId="206" r:id="rId191"/>
    <sheet name="1833" sheetId="207" r:id="rId192"/>
    <sheet name="SJI-1834" sheetId="208" r:id="rId193"/>
    <sheet name="DH-1835" sheetId="209" r:id="rId194"/>
    <sheet name="SJI-1836" sheetId="210" r:id="rId195"/>
    <sheet name="1837" sheetId="211" r:id="rId196"/>
    <sheet name="DH-1838" sheetId="212" r:id="rId197"/>
    <sheet name="DH-1839" sheetId="213" r:id="rId198"/>
    <sheet name="ACM-1840" sheetId="214" r:id="rId199"/>
    <sheet name="DH-1841" sheetId="215" r:id="rId200"/>
    <sheet name="1842" sheetId="216" r:id="rId201"/>
    <sheet name="SJI-1843" sheetId="217" r:id="rId202"/>
    <sheet name="SJI-1844" sheetId="218" r:id="rId203"/>
    <sheet name="ACM-1845" sheetId="219" r:id="rId204"/>
    <sheet name="DH-1846" sheetId="220" r:id="rId205"/>
    <sheet name="1847" sheetId="221" r:id="rId206"/>
    <sheet name="DH-1848" sheetId="222" r:id="rId207"/>
    <sheet name="1849" sheetId="223" r:id="rId208"/>
    <sheet name="DH-1850" sheetId="224" r:id="rId209"/>
    <sheet name="SJI-1851" sheetId="225" r:id="rId210"/>
    <sheet name="1852" sheetId="227" r:id="rId211"/>
    <sheet name="SJI-1853" sheetId="228" r:id="rId212"/>
    <sheet name="ACM-1854" sheetId="229" r:id="rId213"/>
    <sheet name="1855" sheetId="230" r:id="rId214"/>
    <sheet name="ACM-1856" sheetId="231" r:id="rId215"/>
    <sheet name="1857" sheetId="232" r:id="rId216"/>
    <sheet name="DH-1858" sheetId="233" r:id="rId217"/>
    <sheet name="1859" sheetId="234" r:id="rId218"/>
    <sheet name="ACM-1860" sheetId="235" r:id="rId219"/>
    <sheet name="1861" sheetId="236" r:id="rId220"/>
    <sheet name="C-1862" sheetId="237" r:id="rId221"/>
    <sheet name="1863" sheetId="238" r:id="rId222"/>
    <sheet name="ACM-1864" sheetId="239" r:id="rId223"/>
    <sheet name="1865" sheetId="240" r:id="rId224"/>
    <sheet name="DH-1866" sheetId="241" r:id="rId225"/>
    <sheet name="SJI-1867" sheetId="242" r:id="rId226"/>
    <sheet name="1868" sheetId="243" r:id="rId227"/>
    <sheet name="SJI-1869" sheetId="244" r:id="rId228"/>
    <sheet name="DH-1870" sheetId="245" r:id="rId229"/>
    <sheet name="SJI-1871" sheetId="246" r:id="rId230"/>
    <sheet name="SJI-1872" sheetId="247" r:id="rId231"/>
    <sheet name="CTZ-1873" sheetId="249" r:id="rId232"/>
    <sheet name="1874" sheetId="250" r:id="rId233"/>
    <sheet name="SJI-1875" sheetId="251" r:id="rId234"/>
    <sheet name="SJI-1876" sheetId="252" r:id="rId235"/>
    <sheet name="SJI-1877" sheetId="253" r:id="rId236"/>
    <sheet name="SJI-1878" sheetId="254" r:id="rId237"/>
    <sheet name="1879" sheetId="255" r:id="rId238"/>
    <sheet name="1880" sheetId="256" r:id="rId239"/>
    <sheet name="SJI-1881" sheetId="257" r:id="rId240"/>
    <sheet name="SJI-1882" sheetId="258" r:id="rId241"/>
    <sheet name="ACM-1883" sheetId="259" r:id="rId242"/>
    <sheet name="ACM-1884" sheetId="260" r:id="rId243"/>
    <sheet name="DH-1885" sheetId="261" r:id="rId244"/>
    <sheet name="1886" sheetId="262" r:id="rId245"/>
    <sheet name="1887" sheetId="263" r:id="rId246"/>
    <sheet name="DH-1888" sheetId="264" r:id="rId247"/>
    <sheet name="SJI-1889" sheetId="265" r:id="rId248"/>
    <sheet name="SJI-1890" sheetId="266" r:id="rId249"/>
    <sheet name="ACM-1891" sheetId="267" r:id="rId250"/>
    <sheet name="1892" sheetId="268" r:id="rId251"/>
    <sheet name="ACM-1893" sheetId="269" r:id="rId252"/>
    <sheet name="ACM-1894" sheetId="270" r:id="rId253"/>
    <sheet name="DH-1895" sheetId="271" r:id="rId254"/>
    <sheet name="ACM-1896" sheetId="272" r:id="rId255"/>
    <sheet name="DH-1897" sheetId="273" r:id="rId256"/>
    <sheet name="SJI-1898" sheetId="274" r:id="rId257"/>
    <sheet name="DH-1899" sheetId="275" r:id="rId258"/>
    <sheet name="DH-1900" sheetId="276" r:id="rId259"/>
    <sheet name="1901" sheetId="277" r:id="rId260"/>
    <sheet name="SJI-1902" sheetId="278" r:id="rId261"/>
    <sheet name="SJI-1903" sheetId="279" r:id="rId262"/>
    <sheet name="SJI-1904" sheetId="280" r:id="rId263"/>
    <sheet name="ACM-1905" sheetId="281" r:id="rId264"/>
    <sheet name="SJI-1906" sheetId="282" r:id="rId265"/>
    <sheet name="1907" sheetId="283" r:id="rId266"/>
    <sheet name="DH-1908" sheetId="284" r:id="rId267"/>
    <sheet name="DH-1909" sheetId="285" r:id="rId268"/>
    <sheet name="SJI-1910" sheetId="286" r:id="rId269"/>
    <sheet name="SJI-1911" sheetId="287" r:id="rId270"/>
    <sheet name="DH-1912" sheetId="288" r:id="rId271"/>
    <sheet name="ACM-1913" sheetId="289" r:id="rId272"/>
    <sheet name="ACM-1914" sheetId="290" r:id="rId273"/>
    <sheet name="SJI-1915" sheetId="291" r:id="rId274"/>
    <sheet name="1916" sheetId="292" r:id="rId275"/>
    <sheet name="1917" sheetId="294" r:id="rId276"/>
    <sheet name="1918" sheetId="295" r:id="rId277"/>
    <sheet name="ACM-1919" sheetId="296" r:id="rId278"/>
    <sheet name="ACM-1920" sheetId="297" r:id="rId279"/>
    <sheet name="SJI-1921" sheetId="298" r:id="rId280"/>
    <sheet name="SJI-1922" sheetId="299" r:id="rId281"/>
    <sheet name="SJI-1923" sheetId="300" r:id="rId282"/>
    <sheet name="SJI-1924" sheetId="301" r:id="rId283"/>
    <sheet name="1925" sheetId="302" r:id="rId284"/>
    <sheet name="1926" sheetId="303" r:id="rId285"/>
    <sheet name="ACM-1927" sheetId="304" r:id="rId286"/>
    <sheet name="SJI-1928" sheetId="305" r:id="rId287"/>
    <sheet name="1929" sheetId="306" r:id="rId288"/>
    <sheet name="1930" sheetId="307" r:id="rId289"/>
    <sheet name="SJI-1931" sheetId="308" r:id="rId290"/>
    <sheet name="SJI-1932" sheetId="309" r:id="rId291"/>
    <sheet name="1933" sheetId="310" r:id="rId292"/>
    <sheet name="SJI-1934" sheetId="311" r:id="rId293"/>
    <sheet name="SJI-1935" sheetId="312" r:id="rId294"/>
    <sheet name="SJI-1936" sheetId="313" r:id="rId295"/>
    <sheet name="SJI-1937" sheetId="314" r:id="rId296"/>
    <sheet name="1938" sheetId="315" r:id="rId297"/>
    <sheet name="SJI-1939" sheetId="316" r:id="rId298"/>
    <sheet name="1940" sheetId="317" r:id="rId299"/>
    <sheet name="DH-1941" sheetId="318" r:id="rId300"/>
    <sheet name="SJI-1942" sheetId="319" r:id="rId301"/>
    <sheet name="ACM-1943" sheetId="320" r:id="rId302"/>
    <sheet name="SJI-1944" sheetId="321" r:id="rId303"/>
    <sheet name="1945" sheetId="322" r:id="rId304"/>
    <sheet name="SJI-1946" sheetId="323" r:id="rId305"/>
    <sheet name="1947" sheetId="325" r:id="rId306"/>
    <sheet name="1948" sheetId="326" r:id="rId307"/>
    <sheet name="1949" sheetId="327" r:id="rId308"/>
    <sheet name="DH-1950" sheetId="328" r:id="rId309"/>
    <sheet name="1951" sheetId="329" r:id="rId310"/>
    <sheet name="1952" sheetId="330" r:id="rId311"/>
    <sheet name="1953" sheetId="331" r:id="rId312"/>
    <sheet name="1954" sheetId="332" r:id="rId313"/>
    <sheet name="ACM-1955" sheetId="333" r:id="rId314"/>
    <sheet name="1956" sheetId="334" r:id="rId315"/>
    <sheet name="DH-1957" sheetId="335" r:id="rId316"/>
    <sheet name="1958" sheetId="336" r:id="rId317"/>
    <sheet name="1959" sheetId="337" r:id="rId318"/>
    <sheet name="SJI-1960" sheetId="338" r:id="rId319"/>
    <sheet name="SJI-1961" sheetId="339" r:id="rId320"/>
    <sheet name="SJI-1962" sheetId="340" r:id="rId321"/>
    <sheet name="SJI-1963" sheetId="341" r:id="rId322"/>
    <sheet name="ACM-1964" sheetId="342" r:id="rId323"/>
    <sheet name="ACM-1965" sheetId="343" r:id="rId324"/>
    <sheet name="DH-1966" sheetId="344" r:id="rId325"/>
    <sheet name="1967" sheetId="345" r:id="rId326"/>
    <sheet name="DH-1968" sheetId="346" r:id="rId327"/>
    <sheet name="1969" sheetId="347" r:id="rId328"/>
    <sheet name="ACM-1970" sheetId="348" r:id="rId329"/>
    <sheet name="SJI-1971" sheetId="349" r:id="rId330"/>
    <sheet name="1972" sheetId="350" r:id="rId331"/>
    <sheet name="ACM-1973" sheetId="351" r:id="rId332"/>
    <sheet name="1974" sheetId="352" r:id="rId333"/>
    <sheet name="SJI-1975" sheetId="353" r:id="rId334"/>
    <sheet name="1976" sheetId="354" r:id="rId335"/>
    <sheet name="1977" sheetId="355" r:id="rId336"/>
    <sheet name="1978" sheetId="356" r:id="rId337"/>
    <sheet name="1979" sheetId="357" r:id="rId338"/>
    <sheet name="1980" sheetId="358" r:id="rId339"/>
    <sheet name="1981" sheetId="359" r:id="rId340"/>
    <sheet name="ACM-1982" sheetId="360" r:id="rId341"/>
    <sheet name="ACM-1983" sheetId="361" r:id="rId342"/>
    <sheet name="1984" sheetId="362" r:id="rId343"/>
    <sheet name="1985" sheetId="363" r:id="rId344"/>
    <sheet name="ACM-1986" sheetId="364" r:id="rId345"/>
    <sheet name="CY-1987" sheetId="365" r:id="rId346"/>
    <sheet name="1988" sheetId="366" r:id="rId347"/>
    <sheet name="1989" sheetId="367" r:id="rId348"/>
    <sheet name="SJI-1990" sheetId="368" r:id="rId349"/>
    <sheet name="ACM-1991" sheetId="369" r:id="rId350"/>
    <sheet name="SJI-1992" sheetId="370" r:id="rId351"/>
    <sheet name="SJI-1993" sheetId="371" r:id="rId352"/>
    <sheet name="ACM-1994" sheetId="372" r:id="rId353"/>
    <sheet name="1995" sheetId="373" r:id="rId354"/>
    <sheet name="SJI-1996" sheetId="374" r:id="rId355"/>
    <sheet name="ACM-1997" sheetId="375" r:id="rId356"/>
    <sheet name="1998" sheetId="376" r:id="rId357"/>
    <sheet name="SJI-1999" sheetId="377" r:id="rId358"/>
    <sheet name="ACM-2000" sheetId="378" r:id="rId359"/>
    <sheet name="2001" sheetId="379" r:id="rId360"/>
    <sheet name="ACM-2002" sheetId="380" r:id="rId361"/>
    <sheet name="SJI-2003" sheetId="381" r:id="rId362"/>
    <sheet name="BASE DATOS" sheetId="1" r:id="rId363"/>
    <sheet name="OBRAS" sheetId="2" r:id="rId364"/>
  </sheets>
  <externalReferences>
    <externalReference r:id="rId36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381" l="1"/>
  <c r="G11" i="381"/>
  <c r="G10" i="381"/>
  <c r="G9" i="381"/>
  <c r="G8" i="381"/>
  <c r="G7" i="381"/>
  <c r="C11" i="381"/>
  <c r="C10" i="381"/>
  <c r="C9" i="381"/>
  <c r="C8" i="381"/>
  <c r="H15" i="381"/>
  <c r="H16" i="381"/>
  <c r="H17" i="381"/>
  <c r="H18" i="381"/>
  <c r="H19" i="381"/>
  <c r="H20" i="381"/>
  <c r="H21" i="381"/>
  <c r="H22" i="381"/>
  <c r="H23" i="381"/>
  <c r="H24" i="381"/>
  <c r="H14" i="381"/>
  <c r="H13" i="381"/>
  <c r="F5" i="380"/>
  <c r="G11" i="380"/>
  <c r="G10" i="380"/>
  <c r="G9" i="380"/>
  <c r="G8" i="380"/>
  <c r="G7" i="380"/>
  <c r="C11" i="380"/>
  <c r="C10" i="380"/>
  <c r="C9" i="380"/>
  <c r="C8" i="380"/>
  <c r="H15" i="380"/>
  <c r="H16" i="380"/>
  <c r="H17" i="380"/>
  <c r="H18" i="380"/>
  <c r="H19" i="380"/>
  <c r="H20" i="380"/>
  <c r="H21" i="380"/>
  <c r="H22" i="380"/>
  <c r="H23" i="380"/>
  <c r="H24" i="380"/>
  <c r="H14" i="380"/>
  <c r="H13" i="380"/>
  <c r="F5" i="379"/>
  <c r="G11" i="379"/>
  <c r="G10" i="379"/>
  <c r="G9" i="379"/>
  <c r="G8" i="379"/>
  <c r="G7" i="379"/>
  <c r="C11" i="379"/>
  <c r="C10" i="379"/>
  <c r="C9" i="379"/>
  <c r="C8" i="379"/>
  <c r="H15" i="379"/>
  <c r="H16" i="379"/>
  <c r="H17" i="379"/>
  <c r="H18" i="379"/>
  <c r="H19" i="379"/>
  <c r="H20" i="379"/>
  <c r="H21" i="379"/>
  <c r="H22" i="379"/>
  <c r="H23" i="379"/>
  <c r="H24" i="379"/>
  <c r="H14" i="379"/>
  <c r="H13" i="379"/>
  <c r="F5" i="378"/>
  <c r="G11" i="378"/>
  <c r="G10" i="378"/>
  <c r="G9" i="378"/>
  <c r="G8" i="378"/>
  <c r="G7" i="378"/>
  <c r="C11" i="378"/>
  <c r="C10" i="378"/>
  <c r="C9" i="378"/>
  <c r="C8" i="378"/>
  <c r="H15" i="378"/>
  <c r="H16" i="378"/>
  <c r="H17" i="378"/>
  <c r="H18" i="378"/>
  <c r="H19" i="378"/>
  <c r="H20" i="378"/>
  <c r="H21" i="378"/>
  <c r="H22" i="378"/>
  <c r="H23" i="378"/>
  <c r="H24" i="378"/>
  <c r="H14" i="378"/>
  <c r="H13" i="378"/>
  <c r="F5" i="377"/>
  <c r="G11" i="377"/>
  <c r="G10" i="377"/>
  <c r="G9" i="377"/>
  <c r="G8" i="377"/>
  <c r="G7" i="377"/>
  <c r="C11" i="377"/>
  <c r="C10" i="377"/>
  <c r="C9" i="377"/>
  <c r="C8" i="377"/>
  <c r="H15" i="377"/>
  <c r="H16" i="377"/>
  <c r="H17" i="377"/>
  <c r="H18" i="377"/>
  <c r="H19" i="377"/>
  <c r="H20" i="377"/>
  <c r="H21" i="377"/>
  <c r="H22" i="377"/>
  <c r="H23" i="377"/>
  <c r="H24" i="377"/>
  <c r="H14" i="377"/>
  <c r="H13" i="377"/>
  <c r="H36" i="381" l="1"/>
  <c r="H37" i="381"/>
  <c r="H38" i="381" s="1"/>
  <c r="H36" i="380"/>
  <c r="H37" i="380" s="1"/>
  <c r="H38" i="380" s="1"/>
  <c r="H36" i="379"/>
  <c r="H37" i="379" s="1"/>
  <c r="H38" i="379" s="1"/>
  <c r="H36" i="378"/>
  <c r="H37" i="378" s="1"/>
  <c r="H38" i="378" s="1"/>
  <c r="H36" i="377"/>
  <c r="H37" i="377" s="1"/>
  <c r="H38" i="377" s="1"/>
  <c r="H47" i="376"/>
  <c r="G20" i="376"/>
  <c r="F5" i="376"/>
  <c r="G11" i="376"/>
  <c r="G10" i="376"/>
  <c r="G9" i="376"/>
  <c r="G8" i="376"/>
  <c r="G7" i="376"/>
  <c r="C11" i="376"/>
  <c r="C10" i="376"/>
  <c r="C9" i="376"/>
  <c r="C8" i="376"/>
  <c r="H15" i="376"/>
  <c r="H16" i="376"/>
  <c r="H17" i="376"/>
  <c r="H18" i="376"/>
  <c r="H19" i="376"/>
  <c r="H20" i="376"/>
  <c r="H21" i="376"/>
  <c r="H22" i="376"/>
  <c r="H23" i="376"/>
  <c r="H24" i="376"/>
  <c r="H14" i="376"/>
  <c r="H13" i="376"/>
  <c r="H36" i="376" l="1"/>
  <c r="F5" i="375"/>
  <c r="G11" i="375"/>
  <c r="G10" i="375"/>
  <c r="G9" i="375"/>
  <c r="G8" i="375"/>
  <c r="G7" i="375"/>
  <c r="C11" i="375"/>
  <c r="C10" i="375"/>
  <c r="C9" i="375"/>
  <c r="C8" i="375"/>
  <c r="H15" i="375"/>
  <c r="H16" i="375"/>
  <c r="H17" i="375"/>
  <c r="H18" i="375"/>
  <c r="H19" i="375"/>
  <c r="H20" i="375"/>
  <c r="H21" i="375"/>
  <c r="H22" i="375"/>
  <c r="H23" i="375"/>
  <c r="H24" i="375"/>
  <c r="H14" i="375"/>
  <c r="H13" i="375"/>
  <c r="F5" i="374"/>
  <c r="G11" i="374"/>
  <c r="G10" i="374"/>
  <c r="G9" i="374"/>
  <c r="G8" i="374"/>
  <c r="G7" i="374"/>
  <c r="C11" i="374"/>
  <c r="C10" i="374"/>
  <c r="C9" i="374"/>
  <c r="C8" i="374"/>
  <c r="H15" i="374"/>
  <c r="H16" i="374"/>
  <c r="H17" i="374"/>
  <c r="H18" i="374"/>
  <c r="H19" i="374"/>
  <c r="H20" i="374"/>
  <c r="H21" i="374"/>
  <c r="H22" i="374"/>
  <c r="H23" i="374"/>
  <c r="H24" i="374"/>
  <c r="H14" i="374"/>
  <c r="H13" i="374"/>
  <c r="F5" i="373"/>
  <c r="G11" i="373"/>
  <c r="G10" i="373"/>
  <c r="G9" i="373"/>
  <c r="G8" i="373"/>
  <c r="G7" i="373"/>
  <c r="C11" i="373"/>
  <c r="C10" i="373"/>
  <c r="C9" i="373"/>
  <c r="C8" i="373"/>
  <c r="H15" i="373"/>
  <c r="H16" i="373"/>
  <c r="H17" i="373"/>
  <c r="H18" i="373"/>
  <c r="H19" i="373"/>
  <c r="H20" i="373"/>
  <c r="H21" i="373"/>
  <c r="H22" i="373"/>
  <c r="H23" i="373"/>
  <c r="H24" i="373"/>
  <c r="H14" i="373"/>
  <c r="H13" i="373"/>
  <c r="F5" i="372"/>
  <c r="G11" i="372"/>
  <c r="G10" i="372"/>
  <c r="G9" i="372"/>
  <c r="G8" i="372"/>
  <c r="G7" i="372"/>
  <c r="C11" i="372"/>
  <c r="C10" i="372"/>
  <c r="C9" i="372"/>
  <c r="C8" i="372"/>
  <c r="H15" i="372"/>
  <c r="H16" i="372"/>
  <c r="H17" i="372"/>
  <c r="H18" i="372"/>
  <c r="H19" i="372"/>
  <c r="H20" i="372"/>
  <c r="H21" i="372"/>
  <c r="H22" i="372"/>
  <c r="H23" i="372"/>
  <c r="H24" i="372"/>
  <c r="H14" i="372"/>
  <c r="H13" i="372"/>
  <c r="F5" i="371"/>
  <c r="G11" i="371"/>
  <c r="G10" i="371"/>
  <c r="G9" i="371"/>
  <c r="G8" i="371"/>
  <c r="G7" i="371"/>
  <c r="C11" i="371"/>
  <c r="C10" i="371"/>
  <c r="C9" i="371"/>
  <c r="C8" i="371"/>
  <c r="H15" i="371"/>
  <c r="H16" i="371"/>
  <c r="H17" i="371"/>
  <c r="H18" i="371"/>
  <c r="H19" i="371"/>
  <c r="H20" i="371"/>
  <c r="H21" i="371"/>
  <c r="H22" i="371"/>
  <c r="H23" i="371"/>
  <c r="H24" i="371"/>
  <c r="H14" i="371"/>
  <c r="H13" i="371"/>
  <c r="H37" i="376" l="1"/>
  <c r="H39" i="376"/>
  <c r="H38" i="376"/>
  <c r="H36" i="375"/>
  <c r="H37" i="375"/>
  <c r="H38" i="375" s="1"/>
  <c r="H36" i="374"/>
  <c r="H37" i="374" s="1"/>
  <c r="H38" i="374" s="1"/>
  <c r="H36" i="373"/>
  <c r="H37" i="373" s="1"/>
  <c r="H38" i="373" s="1"/>
  <c r="H36" i="372"/>
  <c r="H37" i="372" s="1"/>
  <c r="H38" i="372" s="1"/>
  <c r="H36" i="371"/>
  <c r="H37" i="371" s="1"/>
  <c r="H38" i="371" s="1"/>
  <c r="H40" i="376" l="1"/>
  <c r="F5" i="370"/>
  <c r="G11" i="370"/>
  <c r="G10" i="370"/>
  <c r="G9" i="370"/>
  <c r="G8" i="370"/>
  <c r="G7" i="370"/>
  <c r="C11" i="370"/>
  <c r="C10" i="370"/>
  <c r="C9" i="370"/>
  <c r="C8" i="370"/>
  <c r="H15" i="370"/>
  <c r="H16" i="370"/>
  <c r="H17" i="370"/>
  <c r="H18" i="370"/>
  <c r="H19" i="370"/>
  <c r="H20" i="370"/>
  <c r="H21" i="370"/>
  <c r="H22" i="370"/>
  <c r="H23" i="370"/>
  <c r="H24" i="370"/>
  <c r="H14" i="370"/>
  <c r="H13" i="370"/>
  <c r="F5" i="369"/>
  <c r="G11" i="369"/>
  <c r="G10" i="369"/>
  <c r="G9" i="369"/>
  <c r="G8" i="369"/>
  <c r="G7" i="369"/>
  <c r="C11" i="369"/>
  <c r="C10" i="369"/>
  <c r="C9" i="369"/>
  <c r="C8" i="369"/>
  <c r="H15" i="369"/>
  <c r="H16" i="369"/>
  <c r="H17" i="369"/>
  <c r="H18" i="369"/>
  <c r="H19" i="369"/>
  <c r="H20" i="369"/>
  <c r="H21" i="369"/>
  <c r="H22" i="369"/>
  <c r="H23" i="369"/>
  <c r="H24" i="369"/>
  <c r="H14" i="369"/>
  <c r="H13" i="369"/>
  <c r="H5" i="369"/>
  <c r="F5" i="368"/>
  <c r="G11" i="368"/>
  <c r="G10" i="368"/>
  <c r="G9" i="368"/>
  <c r="G8" i="368"/>
  <c r="G7" i="368"/>
  <c r="C11" i="368"/>
  <c r="C10" i="368"/>
  <c r="C9" i="368"/>
  <c r="C8" i="368"/>
  <c r="H15" i="368"/>
  <c r="H16" i="368"/>
  <c r="H17" i="368"/>
  <c r="H18" i="368"/>
  <c r="H19" i="368"/>
  <c r="H20" i="368"/>
  <c r="H21" i="368"/>
  <c r="H22" i="368"/>
  <c r="H23" i="368"/>
  <c r="H24" i="368"/>
  <c r="H14" i="368"/>
  <c r="H13" i="368"/>
  <c r="H36" i="370" l="1"/>
  <c r="H37" i="370" s="1"/>
  <c r="H38" i="370" s="1"/>
  <c r="H36" i="369"/>
  <c r="H37" i="369" s="1"/>
  <c r="H38" i="369" s="1"/>
  <c r="H36" i="368"/>
  <c r="H37" i="368" s="1"/>
  <c r="H38" i="368" s="1"/>
  <c r="F5" i="367"/>
  <c r="G11" i="367"/>
  <c r="G10" i="367"/>
  <c r="G9" i="367"/>
  <c r="G8" i="367"/>
  <c r="G7" i="367"/>
  <c r="C11" i="367"/>
  <c r="C10" i="367"/>
  <c r="C9" i="367"/>
  <c r="C8" i="367"/>
  <c r="H15" i="367"/>
  <c r="H16" i="367"/>
  <c r="H17" i="367"/>
  <c r="H18" i="367"/>
  <c r="H19" i="367"/>
  <c r="H20" i="367"/>
  <c r="H21" i="367"/>
  <c r="H22" i="367"/>
  <c r="H23" i="367"/>
  <c r="H24" i="367"/>
  <c r="H14" i="367"/>
  <c r="H13" i="367"/>
  <c r="H36" i="367" l="1"/>
  <c r="H37" i="367" s="1"/>
  <c r="H38" i="367" s="1"/>
  <c r="F5" i="366"/>
  <c r="G11" i="366"/>
  <c r="G10" i="366"/>
  <c r="G9" i="366"/>
  <c r="G8" i="366"/>
  <c r="G7" i="366"/>
  <c r="C11" i="366"/>
  <c r="C10" i="366"/>
  <c r="C9" i="366"/>
  <c r="C8" i="366"/>
  <c r="H15" i="366"/>
  <c r="H16" i="366"/>
  <c r="H17" i="366"/>
  <c r="H18" i="366"/>
  <c r="H19" i="366"/>
  <c r="H20" i="366"/>
  <c r="H21" i="366"/>
  <c r="H22" i="366"/>
  <c r="H23" i="366"/>
  <c r="H24" i="366"/>
  <c r="H14" i="366"/>
  <c r="H13" i="366"/>
  <c r="H36" i="366" l="1"/>
  <c r="F5" i="365"/>
  <c r="G11" i="365"/>
  <c r="G10" i="365"/>
  <c r="G9" i="365"/>
  <c r="G8" i="365"/>
  <c r="G7" i="365"/>
  <c r="C11" i="365"/>
  <c r="C10" i="365"/>
  <c r="C9" i="365"/>
  <c r="C8" i="365"/>
  <c r="H15" i="365"/>
  <c r="H16" i="365"/>
  <c r="H17" i="365"/>
  <c r="H18" i="365"/>
  <c r="H19" i="365"/>
  <c r="H20" i="365"/>
  <c r="H21" i="365"/>
  <c r="H22" i="365"/>
  <c r="H23" i="365"/>
  <c r="H24" i="365"/>
  <c r="H14" i="365"/>
  <c r="H13" i="365"/>
  <c r="H5" i="365"/>
  <c r="H48" i="364"/>
  <c r="F5" i="364"/>
  <c r="G11" i="364"/>
  <c r="G10" i="364"/>
  <c r="G9" i="364"/>
  <c r="G8" i="364"/>
  <c r="G7" i="364"/>
  <c r="C11" i="364"/>
  <c r="C10" i="364"/>
  <c r="C9" i="364"/>
  <c r="C8" i="364"/>
  <c r="H15" i="364"/>
  <c r="H16" i="364"/>
  <c r="H17" i="364"/>
  <c r="H18" i="364"/>
  <c r="H19" i="364"/>
  <c r="H20" i="364"/>
  <c r="H21" i="364"/>
  <c r="H22" i="364"/>
  <c r="H23" i="364"/>
  <c r="H24" i="364"/>
  <c r="H14" i="364"/>
  <c r="H13" i="364"/>
  <c r="H37" i="366" l="1"/>
  <c r="H39" i="366"/>
  <c r="H38" i="366"/>
  <c r="H36" i="365"/>
  <c r="H36" i="364"/>
  <c r="H39" i="364" s="1"/>
  <c r="F5" i="363"/>
  <c r="G11" i="363"/>
  <c r="G10" i="363"/>
  <c r="G9" i="363"/>
  <c r="G8" i="363"/>
  <c r="G7" i="363"/>
  <c r="C11" i="363"/>
  <c r="C10" i="363"/>
  <c r="C9" i="363"/>
  <c r="C8" i="363"/>
  <c r="H15" i="363"/>
  <c r="H16" i="363"/>
  <c r="H17" i="363"/>
  <c r="H18" i="363"/>
  <c r="H19" i="363"/>
  <c r="H20" i="363"/>
  <c r="H21" i="363"/>
  <c r="H22" i="363"/>
  <c r="H23" i="363"/>
  <c r="H24" i="363"/>
  <c r="H14" i="363"/>
  <c r="H13" i="363"/>
  <c r="F5" i="362"/>
  <c r="G11" i="362"/>
  <c r="G10" i="362"/>
  <c r="G9" i="362"/>
  <c r="G8" i="362"/>
  <c r="G7" i="362"/>
  <c r="C11" i="362"/>
  <c r="C10" i="362"/>
  <c r="C9" i="362"/>
  <c r="C8" i="362"/>
  <c r="H15" i="362"/>
  <c r="H16" i="362"/>
  <c r="H17" i="362"/>
  <c r="H18" i="362"/>
  <c r="H19" i="362"/>
  <c r="H20" i="362"/>
  <c r="H21" i="362"/>
  <c r="H22" i="362"/>
  <c r="H23" i="362"/>
  <c r="H24" i="362"/>
  <c r="H14" i="362"/>
  <c r="H13" i="362"/>
  <c r="H40" i="366" l="1"/>
  <c r="H38" i="364"/>
  <c r="H40" i="364"/>
  <c r="H37" i="364"/>
  <c r="H37" i="365"/>
  <c r="H40" i="365"/>
  <c r="H39" i="365"/>
  <c r="H38" i="365"/>
  <c r="H36" i="363"/>
  <c r="H37" i="363" s="1"/>
  <c r="H38" i="363" s="1"/>
  <c r="H36" i="362"/>
  <c r="H37" i="362" s="1"/>
  <c r="H38" i="362" s="1"/>
  <c r="F5" i="361"/>
  <c r="G11" i="361"/>
  <c r="G10" i="361"/>
  <c r="G9" i="361"/>
  <c r="G8" i="361"/>
  <c r="G7" i="361"/>
  <c r="C11" i="361"/>
  <c r="C10" i="361"/>
  <c r="C9" i="361"/>
  <c r="C8" i="361"/>
  <c r="H15" i="361"/>
  <c r="H16" i="361"/>
  <c r="H17" i="361"/>
  <c r="H18" i="361"/>
  <c r="H19" i="361"/>
  <c r="H20" i="361"/>
  <c r="H21" i="361"/>
  <c r="H22" i="361"/>
  <c r="H23" i="361"/>
  <c r="H24" i="361"/>
  <c r="H14" i="361"/>
  <c r="H13" i="361"/>
  <c r="H41" i="364" l="1"/>
  <c r="H41" i="365"/>
  <c r="H36" i="361"/>
  <c r="H37" i="361" s="1"/>
  <c r="H38" i="361" s="1"/>
  <c r="H41" i="361" s="1"/>
  <c r="F5" i="360"/>
  <c r="G11" i="360"/>
  <c r="G10" i="360"/>
  <c r="G9" i="360"/>
  <c r="G8" i="360"/>
  <c r="G7" i="360"/>
  <c r="C11" i="360"/>
  <c r="C10" i="360"/>
  <c r="C9" i="360"/>
  <c r="C8" i="360"/>
  <c r="H15" i="360"/>
  <c r="H16" i="360"/>
  <c r="H17" i="360"/>
  <c r="H18" i="360"/>
  <c r="H19" i="360"/>
  <c r="H20" i="360"/>
  <c r="H21" i="360"/>
  <c r="H22" i="360"/>
  <c r="H23" i="360"/>
  <c r="H24" i="360"/>
  <c r="H14" i="360"/>
  <c r="H13" i="360"/>
  <c r="H36" i="360" l="1"/>
  <c r="H37" i="360" s="1"/>
  <c r="H38" i="360" s="1"/>
  <c r="F5" i="359"/>
  <c r="G11" i="359"/>
  <c r="G10" i="359"/>
  <c r="G9" i="359"/>
  <c r="G8" i="359"/>
  <c r="G7" i="359"/>
  <c r="C11" i="359"/>
  <c r="C10" i="359"/>
  <c r="C9" i="359"/>
  <c r="C8" i="359"/>
  <c r="H15" i="359"/>
  <c r="H16" i="359"/>
  <c r="H17" i="359"/>
  <c r="H18" i="359"/>
  <c r="H19" i="359"/>
  <c r="H20" i="359"/>
  <c r="H21" i="359"/>
  <c r="H22" i="359"/>
  <c r="H23" i="359"/>
  <c r="H24" i="359"/>
  <c r="H14" i="359"/>
  <c r="H13" i="359"/>
  <c r="F5" i="358"/>
  <c r="G11" i="358"/>
  <c r="G10" i="358"/>
  <c r="G9" i="358"/>
  <c r="G8" i="358"/>
  <c r="G7" i="358"/>
  <c r="C11" i="358"/>
  <c r="C10" i="358"/>
  <c r="C9" i="358"/>
  <c r="C8" i="358"/>
  <c r="H15" i="358"/>
  <c r="H16" i="358"/>
  <c r="H17" i="358"/>
  <c r="H18" i="358"/>
  <c r="H19" i="358"/>
  <c r="H20" i="358"/>
  <c r="H21" i="358"/>
  <c r="H22" i="358"/>
  <c r="H23" i="358"/>
  <c r="H24" i="358"/>
  <c r="H14" i="358"/>
  <c r="H13" i="358"/>
  <c r="H36" i="359" l="1"/>
  <c r="H37" i="359" s="1"/>
  <c r="H38" i="359" s="1"/>
  <c r="H36" i="358"/>
  <c r="H37" i="358" s="1"/>
  <c r="H38" i="358" s="1"/>
  <c r="F5" i="357"/>
  <c r="G11" i="357"/>
  <c r="G10" i="357"/>
  <c r="G9" i="357"/>
  <c r="G8" i="357"/>
  <c r="G7" i="357"/>
  <c r="C11" i="357"/>
  <c r="C10" i="357"/>
  <c r="C9" i="357"/>
  <c r="C8" i="357"/>
  <c r="H15" i="357"/>
  <c r="H16" i="357"/>
  <c r="H17" i="357"/>
  <c r="H18" i="357"/>
  <c r="H19" i="357"/>
  <c r="H20" i="357"/>
  <c r="H21" i="357"/>
  <c r="H22" i="357"/>
  <c r="H23" i="357"/>
  <c r="H24" i="357"/>
  <c r="H14" i="357"/>
  <c r="H13" i="357"/>
  <c r="F5" i="356"/>
  <c r="G11" i="356"/>
  <c r="G10" i="356"/>
  <c r="G9" i="356"/>
  <c r="G8" i="356"/>
  <c r="G7" i="356"/>
  <c r="C11" i="356"/>
  <c r="C10" i="356"/>
  <c r="C9" i="356"/>
  <c r="C8" i="356"/>
  <c r="H15" i="356"/>
  <c r="H16" i="356"/>
  <c r="H17" i="356"/>
  <c r="H18" i="356"/>
  <c r="H19" i="356"/>
  <c r="H20" i="356"/>
  <c r="H21" i="356"/>
  <c r="H22" i="356"/>
  <c r="H23" i="356"/>
  <c r="H24" i="356"/>
  <c r="H14" i="356"/>
  <c r="H13" i="356"/>
  <c r="H36" i="357" l="1"/>
  <c r="H37" i="357" s="1"/>
  <c r="H38" i="357" s="1"/>
  <c r="H36" i="356"/>
  <c r="H37" i="356" s="1"/>
  <c r="H38" i="356" s="1"/>
  <c r="H32" i="355" l="1"/>
  <c r="H41" i="355"/>
  <c r="H40" i="355"/>
  <c r="H37" i="355"/>
  <c r="H36" i="355"/>
  <c r="H35" i="355"/>
  <c r="H34" i="355"/>
  <c r="H33" i="355"/>
  <c r="H30" i="355"/>
  <c r="H29" i="355"/>
  <c r="H27" i="355"/>
  <c r="H26" i="355"/>
  <c r="H25" i="355"/>
  <c r="F5" i="355" l="1"/>
  <c r="G11" i="355"/>
  <c r="G10" i="355"/>
  <c r="G9" i="355"/>
  <c r="G8" i="355"/>
  <c r="G7" i="355"/>
  <c r="C11" i="355"/>
  <c r="C10" i="355"/>
  <c r="C9" i="355"/>
  <c r="C8" i="355"/>
  <c r="H15" i="355"/>
  <c r="H16" i="355"/>
  <c r="H17" i="355"/>
  <c r="H18" i="355"/>
  <c r="H19" i="355"/>
  <c r="H20" i="355"/>
  <c r="H21" i="355"/>
  <c r="H22" i="355"/>
  <c r="H23" i="355"/>
  <c r="H39" i="355"/>
  <c r="H14" i="355"/>
  <c r="H13" i="355"/>
  <c r="F5" i="354"/>
  <c r="G11" i="354"/>
  <c r="G10" i="354"/>
  <c r="G9" i="354"/>
  <c r="G8" i="354"/>
  <c r="G7" i="354"/>
  <c r="C11" i="354"/>
  <c r="C10" i="354"/>
  <c r="C9" i="354"/>
  <c r="C8" i="354"/>
  <c r="H15" i="354"/>
  <c r="H16" i="354"/>
  <c r="H17" i="354"/>
  <c r="H18" i="354"/>
  <c r="H19" i="354"/>
  <c r="H20" i="354"/>
  <c r="H21" i="354"/>
  <c r="H22" i="354"/>
  <c r="H23" i="354"/>
  <c r="H24" i="354"/>
  <c r="H14" i="354"/>
  <c r="H13" i="354"/>
  <c r="F5" i="353"/>
  <c r="G11" i="353"/>
  <c r="G10" i="353"/>
  <c r="G9" i="353"/>
  <c r="G8" i="353"/>
  <c r="G7" i="353"/>
  <c r="C11" i="353"/>
  <c r="C10" i="353"/>
  <c r="C9" i="353"/>
  <c r="C8" i="353"/>
  <c r="H15" i="353"/>
  <c r="H16" i="353"/>
  <c r="H17" i="353"/>
  <c r="H18" i="353"/>
  <c r="H19" i="353"/>
  <c r="H20" i="353"/>
  <c r="H21" i="353"/>
  <c r="H22" i="353"/>
  <c r="H23" i="353"/>
  <c r="H24" i="353"/>
  <c r="H14" i="353"/>
  <c r="H13" i="353"/>
  <c r="F5" i="352"/>
  <c r="G11" i="352"/>
  <c r="G10" i="352"/>
  <c r="G9" i="352"/>
  <c r="G8" i="352"/>
  <c r="G7" i="352"/>
  <c r="C11" i="352"/>
  <c r="C10" i="352"/>
  <c r="C9" i="352"/>
  <c r="C8" i="352"/>
  <c r="H15" i="352"/>
  <c r="H16" i="352"/>
  <c r="H17" i="352"/>
  <c r="H18" i="352"/>
  <c r="H19" i="352"/>
  <c r="H20" i="352"/>
  <c r="H21" i="352"/>
  <c r="H22" i="352"/>
  <c r="H23" i="352"/>
  <c r="H24" i="352"/>
  <c r="H14" i="352"/>
  <c r="H13" i="352"/>
  <c r="H53" i="355" l="1"/>
  <c r="H54" i="355" s="1"/>
  <c r="H55" i="355" s="1"/>
  <c r="H36" i="354"/>
  <c r="H37" i="354" s="1"/>
  <c r="H38" i="354" s="1"/>
  <c r="H36" i="353"/>
  <c r="H37" i="353" s="1"/>
  <c r="H38" i="353" s="1"/>
  <c r="H36" i="352"/>
  <c r="H37" i="352" s="1"/>
  <c r="H38" i="352" s="1"/>
  <c r="F5" i="351"/>
  <c r="G11" i="351"/>
  <c r="G10" i="351"/>
  <c r="G9" i="351"/>
  <c r="G8" i="351"/>
  <c r="G7" i="351"/>
  <c r="C11" i="351"/>
  <c r="C10" i="351"/>
  <c r="C9" i="351"/>
  <c r="C8" i="351"/>
  <c r="H15" i="351"/>
  <c r="H16" i="351"/>
  <c r="H17" i="351"/>
  <c r="H18" i="351"/>
  <c r="H19" i="351"/>
  <c r="H20" i="351"/>
  <c r="H21" i="351"/>
  <c r="H22" i="351"/>
  <c r="H23" i="351"/>
  <c r="H24" i="351"/>
  <c r="H14" i="351"/>
  <c r="H13" i="351"/>
  <c r="H5" i="351"/>
  <c r="H36" i="351" l="1"/>
  <c r="H37" i="351" s="1"/>
  <c r="H38" i="351" s="1"/>
  <c r="H41" i="350"/>
  <c r="F5" i="350"/>
  <c r="G11" i="350"/>
  <c r="G10" i="350"/>
  <c r="G9" i="350"/>
  <c r="G8" i="350"/>
  <c r="G7" i="350"/>
  <c r="C11" i="350"/>
  <c r="C10" i="350"/>
  <c r="C9" i="350"/>
  <c r="C8" i="350"/>
  <c r="H15" i="350"/>
  <c r="H16" i="350"/>
  <c r="H17" i="350"/>
  <c r="H18" i="350"/>
  <c r="H19" i="350"/>
  <c r="H20" i="350"/>
  <c r="H21" i="350"/>
  <c r="H22" i="350"/>
  <c r="H23" i="350"/>
  <c r="H24" i="350"/>
  <c r="H14" i="350"/>
  <c r="H13" i="350"/>
  <c r="H36" i="350" l="1"/>
  <c r="H37" i="350" s="1"/>
  <c r="H38" i="350" s="1"/>
  <c r="F5" i="349"/>
  <c r="G11" i="349"/>
  <c r="G10" i="349"/>
  <c r="G9" i="349"/>
  <c r="G8" i="349"/>
  <c r="G7" i="349"/>
  <c r="C11" i="349"/>
  <c r="C10" i="349"/>
  <c r="C9" i="349"/>
  <c r="C8" i="349"/>
  <c r="H15" i="349"/>
  <c r="H16" i="349"/>
  <c r="H17" i="349"/>
  <c r="H18" i="349"/>
  <c r="H19" i="349"/>
  <c r="H20" i="349"/>
  <c r="H21" i="349"/>
  <c r="H22" i="349"/>
  <c r="H23" i="349"/>
  <c r="H24" i="349"/>
  <c r="H14" i="349"/>
  <c r="H13" i="349"/>
  <c r="H36" i="349" l="1"/>
  <c r="H37" i="349" s="1"/>
  <c r="H38" i="349" s="1"/>
  <c r="F5" i="348"/>
  <c r="G11" i="348"/>
  <c r="G10" i="348"/>
  <c r="G9" i="348"/>
  <c r="G8" i="348"/>
  <c r="G7" i="348"/>
  <c r="C11" i="348"/>
  <c r="C10" i="348"/>
  <c r="C9" i="348"/>
  <c r="C8" i="348"/>
  <c r="H15" i="348"/>
  <c r="H16" i="348"/>
  <c r="H17" i="348"/>
  <c r="H18" i="348"/>
  <c r="H19" i="348"/>
  <c r="H20" i="348"/>
  <c r="H21" i="348"/>
  <c r="H22" i="348"/>
  <c r="H23" i="348"/>
  <c r="H24" i="348"/>
  <c r="H14" i="348"/>
  <c r="H13" i="348"/>
  <c r="H36" i="348" l="1"/>
  <c r="H37" i="348" s="1"/>
  <c r="F5" i="347"/>
  <c r="G11" i="347"/>
  <c r="G10" i="347"/>
  <c r="G9" i="347"/>
  <c r="G8" i="347"/>
  <c r="G7" i="347"/>
  <c r="C11" i="347"/>
  <c r="C10" i="347"/>
  <c r="C9" i="347"/>
  <c r="C8" i="347"/>
  <c r="H15" i="347"/>
  <c r="H16" i="347"/>
  <c r="H17" i="347"/>
  <c r="H18" i="347"/>
  <c r="H19" i="347"/>
  <c r="H20" i="347"/>
  <c r="H21" i="347"/>
  <c r="H22" i="347"/>
  <c r="H23" i="347"/>
  <c r="H24" i="347"/>
  <c r="H14" i="347"/>
  <c r="H13" i="347"/>
  <c r="H38" i="348" l="1"/>
  <c r="H36" i="347"/>
  <c r="H37" i="347" s="1"/>
  <c r="H38" i="347" s="1"/>
  <c r="F5" i="346"/>
  <c r="G11" i="346"/>
  <c r="G10" i="346"/>
  <c r="G9" i="346"/>
  <c r="G8" i="346"/>
  <c r="G7" i="346"/>
  <c r="C11" i="346"/>
  <c r="C10" i="346"/>
  <c r="C9" i="346"/>
  <c r="C8" i="346"/>
  <c r="H15" i="346"/>
  <c r="H16" i="346"/>
  <c r="H17" i="346"/>
  <c r="H18" i="346"/>
  <c r="H19" i="346"/>
  <c r="H20" i="346"/>
  <c r="H21" i="346"/>
  <c r="H22" i="346"/>
  <c r="H23" i="346"/>
  <c r="H24" i="346"/>
  <c r="H14" i="346"/>
  <c r="H13" i="346"/>
  <c r="H36" i="346" l="1"/>
  <c r="H37" i="346" s="1"/>
  <c r="F5" i="345"/>
  <c r="G11" i="345"/>
  <c r="G10" i="345"/>
  <c r="G9" i="345"/>
  <c r="G8" i="345"/>
  <c r="G7" i="345"/>
  <c r="C11" i="345"/>
  <c r="C10" i="345"/>
  <c r="C9" i="345"/>
  <c r="C8" i="345"/>
  <c r="H15" i="345"/>
  <c r="H16" i="345"/>
  <c r="H17" i="345"/>
  <c r="H18" i="345"/>
  <c r="H19" i="345"/>
  <c r="H20" i="345"/>
  <c r="H21" i="345"/>
  <c r="H22" i="345"/>
  <c r="H23" i="345"/>
  <c r="H24" i="345"/>
  <c r="H14" i="345"/>
  <c r="H13" i="345"/>
  <c r="F5" i="344"/>
  <c r="G11" i="344"/>
  <c r="G10" i="344"/>
  <c r="G9" i="344"/>
  <c r="G8" i="344"/>
  <c r="G7" i="344"/>
  <c r="C11" i="344"/>
  <c r="C10" i="344"/>
  <c r="C9" i="344"/>
  <c r="C8" i="344"/>
  <c r="H15" i="344"/>
  <c r="H16" i="344"/>
  <c r="H17" i="344"/>
  <c r="H18" i="344"/>
  <c r="H19" i="344"/>
  <c r="H20" i="344"/>
  <c r="H21" i="344"/>
  <c r="H22" i="344"/>
  <c r="H23" i="344"/>
  <c r="H24" i="344"/>
  <c r="H14" i="344"/>
  <c r="H13" i="344"/>
  <c r="G10" i="343"/>
  <c r="G9" i="343"/>
  <c r="G8" i="343"/>
  <c r="G7" i="343"/>
  <c r="C10" i="343"/>
  <c r="C9" i="343"/>
  <c r="C8" i="343"/>
  <c r="F5" i="343"/>
  <c r="G11" i="343"/>
  <c r="C11" i="343"/>
  <c r="H15" i="343"/>
  <c r="H16" i="343"/>
  <c r="H17" i="343"/>
  <c r="H18" i="343"/>
  <c r="H19" i="343"/>
  <c r="H20" i="343"/>
  <c r="H21" i="343"/>
  <c r="H22" i="343"/>
  <c r="H23" i="343"/>
  <c r="H24" i="343"/>
  <c r="H14" i="343"/>
  <c r="H13" i="343"/>
  <c r="H38" i="346" l="1"/>
  <c r="H36" i="345"/>
  <c r="H37" i="345" s="1"/>
  <c r="H36" i="344"/>
  <c r="H37" i="344" s="1"/>
  <c r="H38" i="344" s="1"/>
  <c r="H36" i="343"/>
  <c r="H37" i="343" s="1"/>
  <c r="F5" i="342"/>
  <c r="G11" i="342"/>
  <c r="G10" i="342"/>
  <c r="G9" i="342"/>
  <c r="G8" i="342"/>
  <c r="G7" i="342"/>
  <c r="C11" i="342"/>
  <c r="C10" i="342"/>
  <c r="C9" i="342"/>
  <c r="C8" i="342"/>
  <c r="H15" i="342"/>
  <c r="H16" i="342"/>
  <c r="H17" i="342"/>
  <c r="H18" i="342"/>
  <c r="H19" i="342"/>
  <c r="H20" i="342"/>
  <c r="H21" i="342"/>
  <c r="H22" i="342"/>
  <c r="H23" i="342"/>
  <c r="H24" i="342"/>
  <c r="H14" i="342"/>
  <c r="H13" i="342"/>
  <c r="H38" i="345" l="1"/>
  <c r="H38" i="343"/>
  <c r="H36" i="342"/>
  <c r="H37" i="342" s="1"/>
  <c r="H38" i="342" s="1"/>
  <c r="H25" i="341"/>
  <c r="H26" i="341"/>
  <c r="H27" i="341"/>
  <c r="H28" i="341"/>
  <c r="H29" i="341"/>
  <c r="H29" i="340"/>
  <c r="H28" i="340"/>
  <c r="H25" i="340"/>
  <c r="H24" i="340"/>
  <c r="H27" i="340"/>
  <c r="H26" i="340"/>
  <c r="H20" i="339"/>
  <c r="F5" i="341"/>
  <c r="G11" i="341"/>
  <c r="G10" i="341"/>
  <c r="G9" i="341"/>
  <c r="G8" i="341"/>
  <c r="G7" i="341"/>
  <c r="C11" i="341"/>
  <c r="C10" i="341"/>
  <c r="C9" i="341"/>
  <c r="C8" i="341"/>
  <c r="H15" i="341"/>
  <c r="H16" i="341"/>
  <c r="H17" i="341"/>
  <c r="H18" i="341"/>
  <c r="H19" i="341"/>
  <c r="H20" i="341"/>
  <c r="H21" i="341"/>
  <c r="H22" i="341"/>
  <c r="H23" i="341"/>
  <c r="H24" i="341"/>
  <c r="H14" i="341"/>
  <c r="H13" i="341"/>
  <c r="F5" i="340"/>
  <c r="G11" i="340"/>
  <c r="G10" i="340"/>
  <c r="G9" i="340"/>
  <c r="G8" i="340"/>
  <c r="G7" i="340"/>
  <c r="C11" i="340"/>
  <c r="C10" i="340"/>
  <c r="C9" i="340"/>
  <c r="C8" i="340"/>
  <c r="H15" i="340"/>
  <c r="H16" i="340"/>
  <c r="H17" i="340"/>
  <c r="H18" i="340"/>
  <c r="H19" i="340"/>
  <c r="H20" i="340"/>
  <c r="H21" i="340"/>
  <c r="H22" i="340"/>
  <c r="H23" i="340"/>
  <c r="H30" i="340"/>
  <c r="H14" i="340"/>
  <c r="H13" i="340"/>
  <c r="F5" i="339"/>
  <c r="G11" i="339"/>
  <c r="G10" i="339"/>
  <c r="G9" i="339"/>
  <c r="G8" i="339"/>
  <c r="G7" i="339"/>
  <c r="C11" i="339"/>
  <c r="C10" i="339"/>
  <c r="C9" i="339"/>
  <c r="C8" i="339"/>
  <c r="H15" i="339"/>
  <c r="H16" i="339"/>
  <c r="H17" i="339"/>
  <c r="H18" i="339"/>
  <c r="H19" i="339"/>
  <c r="H21" i="339"/>
  <c r="H22" i="339"/>
  <c r="H23" i="339"/>
  <c r="H24" i="339"/>
  <c r="H25" i="339"/>
  <c r="H14" i="339"/>
  <c r="H13" i="339"/>
  <c r="F5" i="338"/>
  <c r="G11" i="338"/>
  <c r="G10" i="338"/>
  <c r="G9" i="338"/>
  <c r="G8" i="338"/>
  <c r="G7" i="338"/>
  <c r="C11" i="338"/>
  <c r="C10" i="338"/>
  <c r="C9" i="338"/>
  <c r="C8" i="338"/>
  <c r="H15" i="338"/>
  <c r="H16" i="338"/>
  <c r="H17" i="338"/>
  <c r="H18" i="338"/>
  <c r="H19" i="338"/>
  <c r="H20" i="338"/>
  <c r="H21" i="338"/>
  <c r="H22" i="338"/>
  <c r="H23" i="338"/>
  <c r="H24" i="338"/>
  <c r="H14" i="338"/>
  <c r="H13" i="338"/>
  <c r="F5" i="337"/>
  <c r="G11" i="337"/>
  <c r="G10" i="337"/>
  <c r="G9" i="337"/>
  <c r="G8" i="337"/>
  <c r="G7" i="337"/>
  <c r="C11" i="337"/>
  <c r="C10" i="337"/>
  <c r="C9" i="337"/>
  <c r="C8" i="337"/>
  <c r="H15" i="337"/>
  <c r="H16" i="337"/>
  <c r="H17" i="337"/>
  <c r="H18" i="337"/>
  <c r="H19" i="337"/>
  <c r="H20" i="337"/>
  <c r="H21" i="337"/>
  <c r="H22" i="337"/>
  <c r="H23" i="337"/>
  <c r="H24" i="337"/>
  <c r="H14" i="337"/>
  <c r="H13" i="337"/>
  <c r="H20" i="336"/>
  <c r="H21" i="336"/>
  <c r="H22" i="336"/>
  <c r="H23" i="336"/>
  <c r="H24" i="336"/>
  <c r="H25" i="336"/>
  <c r="F5" i="336"/>
  <c r="G11" i="336"/>
  <c r="G10" i="336"/>
  <c r="G9" i="336"/>
  <c r="G8" i="336"/>
  <c r="G7" i="336"/>
  <c r="C11" i="336"/>
  <c r="C10" i="336"/>
  <c r="C9" i="336"/>
  <c r="C8" i="336"/>
  <c r="H15" i="336"/>
  <c r="H16" i="336"/>
  <c r="H17" i="336"/>
  <c r="H18" i="336"/>
  <c r="H19" i="336"/>
  <c r="H14" i="336"/>
  <c r="H13" i="336"/>
  <c r="H42" i="341" l="1"/>
  <c r="H43" i="341" s="1"/>
  <c r="H44" i="341" s="1"/>
  <c r="H42" i="340"/>
  <c r="H43" i="340" s="1"/>
  <c r="H44" i="340" s="1"/>
  <c r="H36" i="338"/>
  <c r="H37" i="338" s="1"/>
  <c r="H38" i="338" s="1"/>
  <c r="H37" i="339"/>
  <c r="H38" i="339" s="1"/>
  <c r="H39" i="339" s="1"/>
  <c r="H36" i="337"/>
  <c r="H39" i="336"/>
  <c r="H40" i="336" s="1"/>
  <c r="F5" i="335"/>
  <c r="G11" i="335"/>
  <c r="G10" i="335"/>
  <c r="G9" i="335"/>
  <c r="G8" i="335"/>
  <c r="G7" i="335"/>
  <c r="C11" i="335"/>
  <c r="C10" i="335"/>
  <c r="C9" i="335"/>
  <c r="C8" i="335"/>
  <c r="H15" i="335"/>
  <c r="H16" i="335"/>
  <c r="H17" i="335"/>
  <c r="H18" i="335"/>
  <c r="H19" i="335"/>
  <c r="H20" i="335"/>
  <c r="H21" i="335"/>
  <c r="H22" i="335"/>
  <c r="H23" i="335"/>
  <c r="H24" i="335"/>
  <c r="H14" i="335"/>
  <c r="H13" i="335"/>
  <c r="F5" i="334"/>
  <c r="G11" i="334"/>
  <c r="G10" i="334"/>
  <c r="G9" i="334"/>
  <c r="G8" i="334"/>
  <c r="G7" i="334"/>
  <c r="C11" i="334"/>
  <c r="C10" i="334"/>
  <c r="C9" i="334"/>
  <c r="C8" i="334"/>
  <c r="H15" i="334"/>
  <c r="H16" i="334"/>
  <c r="H17" i="334"/>
  <c r="H18" i="334"/>
  <c r="H19" i="334"/>
  <c r="H20" i="334"/>
  <c r="H21" i="334"/>
  <c r="H22" i="334"/>
  <c r="H23" i="334"/>
  <c r="H24" i="334"/>
  <c r="H14" i="334"/>
  <c r="H13" i="334"/>
  <c r="H37" i="337" l="1"/>
  <c r="H39" i="337"/>
  <c r="H38" i="337"/>
  <c r="H41" i="336"/>
  <c r="H36" i="335"/>
  <c r="H37" i="335" s="1"/>
  <c r="H38" i="335" s="1"/>
  <c r="H36" i="334"/>
  <c r="F5" i="333"/>
  <c r="G11" i="333"/>
  <c r="G10" i="333"/>
  <c r="G9" i="333"/>
  <c r="G8" i="333"/>
  <c r="G7" i="333"/>
  <c r="C11" i="333"/>
  <c r="C10" i="333"/>
  <c r="C9" i="333"/>
  <c r="C8" i="333"/>
  <c r="H15" i="333"/>
  <c r="H16" i="333"/>
  <c r="H17" i="333"/>
  <c r="H18" i="333"/>
  <c r="H19" i="333"/>
  <c r="H20" i="333"/>
  <c r="H21" i="333"/>
  <c r="H22" i="333"/>
  <c r="H23" i="333"/>
  <c r="H24" i="333"/>
  <c r="H14" i="333"/>
  <c r="H13" i="333"/>
  <c r="H40" i="337" l="1"/>
  <c r="H37" i="334"/>
  <c r="H39" i="334"/>
  <c r="H38" i="334"/>
  <c r="H36" i="333"/>
  <c r="H37" i="333" s="1"/>
  <c r="H38" i="333" s="1"/>
  <c r="F5" i="332"/>
  <c r="G11" i="332"/>
  <c r="G10" i="332"/>
  <c r="G9" i="332"/>
  <c r="G8" i="332"/>
  <c r="G7" i="332"/>
  <c r="C11" i="332"/>
  <c r="C10" i="332"/>
  <c r="C9" i="332"/>
  <c r="C8" i="332"/>
  <c r="H14" i="332"/>
  <c r="H13" i="332"/>
  <c r="G9" i="331"/>
  <c r="G10" i="331"/>
  <c r="G7" i="331"/>
  <c r="G8" i="331"/>
  <c r="C11" i="331"/>
  <c r="C9" i="331"/>
  <c r="C8" i="331"/>
  <c r="F5" i="331"/>
  <c r="G11" i="331"/>
  <c r="C10" i="331"/>
  <c r="H15" i="331"/>
  <c r="H16" i="331"/>
  <c r="H17" i="331"/>
  <c r="H18" i="331"/>
  <c r="H19" i="331"/>
  <c r="H20" i="331"/>
  <c r="H21" i="331"/>
  <c r="H22" i="331"/>
  <c r="H23" i="331"/>
  <c r="H24" i="331"/>
  <c r="H14" i="331"/>
  <c r="H13" i="331"/>
  <c r="H5" i="331"/>
  <c r="H40" i="334" l="1"/>
  <c r="H36" i="332"/>
  <c r="H37" i="332" s="1"/>
  <c r="H36" i="331"/>
  <c r="H37" i="331" s="1"/>
  <c r="H38" i="331" s="1"/>
  <c r="F5" i="330"/>
  <c r="G11" i="330"/>
  <c r="G10" i="330"/>
  <c r="G9" i="330"/>
  <c r="G8" i="330"/>
  <c r="G7" i="330"/>
  <c r="C11" i="330"/>
  <c r="C10" i="330"/>
  <c r="C9" i="330"/>
  <c r="C8" i="330"/>
  <c r="H15" i="330"/>
  <c r="H16" i="330"/>
  <c r="H17" i="330"/>
  <c r="H18" i="330"/>
  <c r="H19" i="330"/>
  <c r="H20" i="330"/>
  <c r="H21" i="330"/>
  <c r="H22" i="330"/>
  <c r="H23" i="330"/>
  <c r="H24" i="330"/>
  <c r="H14" i="330"/>
  <c r="H13" i="330"/>
  <c r="F5" i="329"/>
  <c r="G11" i="329"/>
  <c r="G10" i="329"/>
  <c r="G9" i="329"/>
  <c r="G8" i="329"/>
  <c r="G7" i="329"/>
  <c r="C11" i="329"/>
  <c r="C10" i="329"/>
  <c r="C9" i="329"/>
  <c r="C8" i="329"/>
  <c r="H15" i="329"/>
  <c r="H16" i="329"/>
  <c r="H17" i="329"/>
  <c r="H18" i="329"/>
  <c r="H19" i="329"/>
  <c r="H20" i="329"/>
  <c r="H21" i="329"/>
  <c r="H22" i="329"/>
  <c r="H23" i="329"/>
  <c r="H24" i="329"/>
  <c r="H14" i="329"/>
  <c r="H13" i="329"/>
  <c r="F5" i="328"/>
  <c r="G11" i="328"/>
  <c r="G10" i="328"/>
  <c r="G9" i="328"/>
  <c r="G8" i="328"/>
  <c r="G7" i="328"/>
  <c r="C11" i="328"/>
  <c r="C10" i="328"/>
  <c r="C9" i="328"/>
  <c r="C8" i="328"/>
  <c r="H15" i="328"/>
  <c r="H16" i="328"/>
  <c r="H17" i="328"/>
  <c r="H18" i="328"/>
  <c r="H19" i="328"/>
  <c r="H20" i="328"/>
  <c r="H21" i="328"/>
  <c r="H22" i="328"/>
  <c r="H23" i="328"/>
  <c r="H24" i="328"/>
  <c r="H14" i="328"/>
  <c r="H13" i="328"/>
  <c r="F5" i="327"/>
  <c r="G11" i="327"/>
  <c r="G10" i="327"/>
  <c r="G9" i="327"/>
  <c r="G8" i="327"/>
  <c r="G7" i="327"/>
  <c r="C11" i="327"/>
  <c r="C10" i="327"/>
  <c r="C9" i="327"/>
  <c r="C8" i="327"/>
  <c r="H15" i="327"/>
  <c r="H16" i="327"/>
  <c r="H17" i="327"/>
  <c r="H18" i="327"/>
  <c r="H19" i="327"/>
  <c r="H20" i="327"/>
  <c r="H21" i="327"/>
  <c r="H22" i="327"/>
  <c r="H23" i="327"/>
  <c r="H24" i="327"/>
  <c r="H14" i="327"/>
  <c r="H13" i="327"/>
  <c r="F5" i="326"/>
  <c r="G11" i="326"/>
  <c r="G10" i="326"/>
  <c r="G9" i="326"/>
  <c r="G8" i="326"/>
  <c r="G7" i="326"/>
  <c r="C11" i="326"/>
  <c r="C10" i="326"/>
  <c r="C9" i="326"/>
  <c r="C8" i="326"/>
  <c r="H15" i="326"/>
  <c r="H16" i="326"/>
  <c r="H17" i="326"/>
  <c r="H18" i="326"/>
  <c r="H19" i="326"/>
  <c r="H20" i="326"/>
  <c r="H21" i="326"/>
  <c r="H22" i="326"/>
  <c r="H23" i="326"/>
  <c r="H24" i="326"/>
  <c r="H14" i="326"/>
  <c r="H13" i="326"/>
  <c r="H38" i="332" l="1"/>
  <c r="H42" i="332" s="1"/>
  <c r="H36" i="330"/>
  <c r="H37" i="330" s="1"/>
  <c r="H38" i="330" s="1"/>
  <c r="H36" i="328"/>
  <c r="H37" i="328" s="1"/>
  <c r="H38" i="328" s="1"/>
  <c r="H36" i="329"/>
  <c r="H37" i="329" s="1"/>
  <c r="H38" i="329" s="1"/>
  <c r="H36" i="327"/>
  <c r="H37" i="327" s="1"/>
  <c r="H38" i="327" s="1"/>
  <c r="H36" i="326"/>
  <c r="H37" i="326" s="1"/>
  <c r="H38" i="326" s="1"/>
  <c r="F5" i="325"/>
  <c r="G11" i="325"/>
  <c r="G10" i="325"/>
  <c r="G9" i="325"/>
  <c r="G8" i="325"/>
  <c r="G7" i="325"/>
  <c r="C11" i="325"/>
  <c r="C10" i="325"/>
  <c r="C9" i="325"/>
  <c r="C8" i="325"/>
  <c r="H15" i="325"/>
  <c r="H16" i="325"/>
  <c r="H17" i="325"/>
  <c r="H18" i="325"/>
  <c r="H19" i="325"/>
  <c r="H20" i="325"/>
  <c r="H21" i="325"/>
  <c r="H22" i="325"/>
  <c r="H23" i="325"/>
  <c r="H24" i="325"/>
  <c r="H14" i="325"/>
  <c r="H13" i="325"/>
  <c r="F5" i="323"/>
  <c r="G11" i="323"/>
  <c r="G10" i="323"/>
  <c r="G9" i="323"/>
  <c r="G8" i="323"/>
  <c r="G7" i="323"/>
  <c r="C11" i="323"/>
  <c r="C10" i="323"/>
  <c r="C9" i="323"/>
  <c r="C8" i="323"/>
  <c r="H15" i="323"/>
  <c r="H16" i="323"/>
  <c r="H17" i="323"/>
  <c r="H18" i="323"/>
  <c r="H19" i="323"/>
  <c r="H20" i="323"/>
  <c r="H21" i="323"/>
  <c r="H22" i="323"/>
  <c r="H23" i="323"/>
  <c r="H24" i="323"/>
  <c r="H14" i="323"/>
  <c r="H13" i="323"/>
  <c r="H36" i="325" l="1"/>
  <c r="H36" i="323"/>
  <c r="H37" i="323" s="1"/>
  <c r="H38" i="323" s="1"/>
  <c r="F5" i="322"/>
  <c r="G11" i="322"/>
  <c r="G10" i="322"/>
  <c r="G9" i="322"/>
  <c r="G8" i="322"/>
  <c r="G7" i="322"/>
  <c r="C11" i="322"/>
  <c r="C10" i="322"/>
  <c r="C9" i="322"/>
  <c r="C8" i="322"/>
  <c r="H15" i="322"/>
  <c r="H16" i="322"/>
  <c r="H17" i="322"/>
  <c r="H18" i="322"/>
  <c r="H19" i="322"/>
  <c r="H20" i="322"/>
  <c r="H21" i="322"/>
  <c r="H22" i="322"/>
  <c r="H23" i="322"/>
  <c r="H24" i="322"/>
  <c r="H14" i="322"/>
  <c r="H13" i="322"/>
  <c r="F5" i="321"/>
  <c r="G11" i="321"/>
  <c r="G10" i="321"/>
  <c r="G9" i="321"/>
  <c r="G8" i="321"/>
  <c r="G7" i="321"/>
  <c r="C11" i="321"/>
  <c r="C10" i="321"/>
  <c r="C9" i="321"/>
  <c r="C8" i="321"/>
  <c r="H15" i="321"/>
  <c r="H16" i="321"/>
  <c r="H17" i="321"/>
  <c r="H18" i="321"/>
  <c r="H19" i="321"/>
  <c r="H20" i="321"/>
  <c r="H21" i="321"/>
  <c r="H22" i="321"/>
  <c r="H23" i="321"/>
  <c r="H24" i="321"/>
  <c r="H14" i="321"/>
  <c r="H13" i="321"/>
  <c r="F5" i="320"/>
  <c r="G11" i="320"/>
  <c r="G10" i="320"/>
  <c r="G9" i="320"/>
  <c r="G8" i="320"/>
  <c r="G7" i="320"/>
  <c r="C11" i="320"/>
  <c r="C10" i="320"/>
  <c r="C9" i="320"/>
  <c r="C8" i="320"/>
  <c r="H15" i="320"/>
  <c r="H16" i="320"/>
  <c r="H17" i="320"/>
  <c r="H18" i="320"/>
  <c r="H19" i="320"/>
  <c r="H20" i="320"/>
  <c r="H21" i="320"/>
  <c r="H22" i="320"/>
  <c r="H23" i="320"/>
  <c r="H24" i="320"/>
  <c r="H14" i="320"/>
  <c r="H13" i="320"/>
  <c r="H37" i="325" l="1"/>
  <c r="H38" i="325" s="1"/>
  <c r="J36" i="325"/>
  <c r="H36" i="322"/>
  <c r="H37" i="322" s="1"/>
  <c r="H38" i="322" s="1"/>
  <c r="H36" i="320"/>
  <c r="H37" i="320" s="1"/>
  <c r="H38" i="320" s="1"/>
  <c r="H36" i="321"/>
  <c r="H37" i="321" s="1"/>
  <c r="H38" i="321" l="1"/>
  <c r="F5" i="319" l="1"/>
  <c r="G11" i="319"/>
  <c r="G10" i="319"/>
  <c r="G9" i="319"/>
  <c r="G8" i="319"/>
  <c r="G7" i="319"/>
  <c r="C11" i="319"/>
  <c r="C10" i="319"/>
  <c r="C9" i="319"/>
  <c r="C8" i="319"/>
  <c r="H15" i="319"/>
  <c r="H16" i="319"/>
  <c r="H17" i="319"/>
  <c r="H18" i="319"/>
  <c r="H19" i="319"/>
  <c r="H20" i="319"/>
  <c r="H21" i="319"/>
  <c r="H22" i="319"/>
  <c r="H23" i="319"/>
  <c r="H24" i="319"/>
  <c r="H14" i="319"/>
  <c r="H13" i="319"/>
  <c r="H36" i="319" l="1"/>
  <c r="H37" i="319" s="1"/>
  <c r="G7" i="318"/>
  <c r="G8" i="318"/>
  <c r="C8" i="318"/>
  <c r="F5" i="318"/>
  <c r="G11" i="318"/>
  <c r="G10" i="318"/>
  <c r="G9" i="318"/>
  <c r="C11" i="318"/>
  <c r="C10" i="318"/>
  <c r="C9" i="318"/>
  <c r="H15" i="318"/>
  <c r="H16" i="318"/>
  <c r="H17" i="318"/>
  <c r="H18" i="318"/>
  <c r="H19" i="318"/>
  <c r="H20" i="318"/>
  <c r="H21" i="318"/>
  <c r="H22" i="318"/>
  <c r="H23" i="318"/>
  <c r="H24" i="318"/>
  <c r="H14" i="318"/>
  <c r="H13" i="318"/>
  <c r="H38" i="319" l="1"/>
  <c r="H36" i="318"/>
  <c r="H37" i="318" s="1"/>
  <c r="H38" i="318" s="1"/>
  <c r="F5" i="317" l="1"/>
  <c r="G11" i="317"/>
  <c r="G10" i="317"/>
  <c r="G9" i="317"/>
  <c r="G8" i="317"/>
  <c r="G7" i="317"/>
  <c r="C11" i="317"/>
  <c r="C10" i="317"/>
  <c r="C9" i="317"/>
  <c r="C8" i="317"/>
  <c r="H15" i="317"/>
  <c r="H16" i="317"/>
  <c r="H17" i="317"/>
  <c r="H18" i="317"/>
  <c r="H19" i="317"/>
  <c r="H20" i="317"/>
  <c r="H21" i="317"/>
  <c r="H22" i="317"/>
  <c r="H23" i="317"/>
  <c r="H24" i="317"/>
  <c r="H14" i="317"/>
  <c r="H13" i="317"/>
  <c r="H36" i="317" l="1"/>
  <c r="E14" i="315"/>
  <c r="H14" i="315" s="1"/>
  <c r="F5" i="316"/>
  <c r="G11" i="316"/>
  <c r="G10" i="316"/>
  <c r="G9" i="316"/>
  <c r="G8" i="316"/>
  <c r="G7" i="316"/>
  <c r="C11" i="316"/>
  <c r="C10" i="316"/>
  <c r="C9" i="316"/>
  <c r="C8" i="316"/>
  <c r="H15" i="316"/>
  <c r="H16" i="316"/>
  <c r="H17" i="316"/>
  <c r="H18" i="316"/>
  <c r="H19" i="316"/>
  <c r="H20" i="316"/>
  <c r="H21" i="316"/>
  <c r="H22" i="316"/>
  <c r="H23" i="316"/>
  <c r="H24" i="316"/>
  <c r="H14" i="316"/>
  <c r="H13" i="316"/>
  <c r="F5" i="315"/>
  <c r="G11" i="315"/>
  <c r="G10" i="315"/>
  <c r="G9" i="315"/>
  <c r="G8" i="315"/>
  <c r="G7" i="315"/>
  <c r="C11" i="315"/>
  <c r="C10" i="315"/>
  <c r="C9" i="315"/>
  <c r="C8" i="315"/>
  <c r="H15" i="315"/>
  <c r="H16" i="315"/>
  <c r="H17" i="315"/>
  <c r="H18" i="315"/>
  <c r="H19" i="315"/>
  <c r="H20" i="315"/>
  <c r="H21" i="315"/>
  <c r="H22" i="315"/>
  <c r="H23" i="315"/>
  <c r="H24" i="315"/>
  <c r="H13" i="315"/>
  <c r="H37" i="317" l="1"/>
  <c r="H39" i="317"/>
  <c r="H38" i="317"/>
  <c r="H36" i="316"/>
  <c r="H37" i="316" s="1"/>
  <c r="H38" i="316" s="1"/>
  <c r="H36" i="315"/>
  <c r="H37" i="315" s="1"/>
  <c r="H40" i="317" l="1"/>
  <c r="H38" i="315"/>
  <c r="H42" i="317" l="1"/>
  <c r="H43" i="317" s="1"/>
  <c r="F5" i="314"/>
  <c r="G11" i="314"/>
  <c r="G10" i="314"/>
  <c r="G9" i="314"/>
  <c r="G8" i="314"/>
  <c r="G7" i="314"/>
  <c r="C11" i="314"/>
  <c r="C10" i="314"/>
  <c r="C9" i="314"/>
  <c r="C8" i="314"/>
  <c r="H15" i="314"/>
  <c r="H16" i="314"/>
  <c r="H17" i="314"/>
  <c r="H18" i="314"/>
  <c r="H19" i="314"/>
  <c r="H20" i="314"/>
  <c r="H21" i="314"/>
  <c r="H22" i="314"/>
  <c r="H23" i="314"/>
  <c r="H24" i="314"/>
  <c r="H14" i="314"/>
  <c r="H13" i="314"/>
  <c r="H5" i="314"/>
  <c r="H36" i="314" l="1"/>
  <c r="H37" i="314" s="1"/>
  <c r="H38" i="314" s="1"/>
  <c r="F5" i="313"/>
  <c r="G11" i="313"/>
  <c r="G10" i="313"/>
  <c r="G9" i="313"/>
  <c r="G8" i="313"/>
  <c r="G7" i="313"/>
  <c r="C11" i="313"/>
  <c r="C10" i="313"/>
  <c r="C9" i="313"/>
  <c r="C8" i="313"/>
  <c r="H15" i="313"/>
  <c r="H16" i="313"/>
  <c r="H17" i="313"/>
  <c r="H18" i="313"/>
  <c r="H19" i="313"/>
  <c r="H20" i="313"/>
  <c r="H21" i="313"/>
  <c r="H22" i="313"/>
  <c r="H23" i="313"/>
  <c r="H24" i="313"/>
  <c r="H14" i="313"/>
  <c r="H13" i="313"/>
  <c r="F5" i="312"/>
  <c r="G11" i="312"/>
  <c r="G10" i="312"/>
  <c r="G9" i="312"/>
  <c r="G8" i="312"/>
  <c r="G7" i="312"/>
  <c r="C11" i="312"/>
  <c r="C10" i="312"/>
  <c r="C9" i="312"/>
  <c r="C8" i="312"/>
  <c r="H15" i="312"/>
  <c r="H16" i="312"/>
  <c r="H17" i="312"/>
  <c r="H18" i="312"/>
  <c r="H19" i="312"/>
  <c r="H20" i="312"/>
  <c r="H21" i="312"/>
  <c r="H22" i="312"/>
  <c r="H23" i="312"/>
  <c r="H24" i="312"/>
  <c r="H14" i="312"/>
  <c r="H13" i="312"/>
  <c r="H36" i="312" l="1"/>
  <c r="H37" i="312" s="1"/>
  <c r="H38" i="312" s="1"/>
  <c r="H36" i="313"/>
  <c r="H37" i="313" s="1"/>
  <c r="H38" i="313" l="1"/>
  <c r="F5" i="311"/>
  <c r="G11" i="311"/>
  <c r="G10" i="311"/>
  <c r="G9" i="311"/>
  <c r="G8" i="311"/>
  <c r="G7" i="311"/>
  <c r="C11" i="311"/>
  <c r="C10" i="311"/>
  <c r="C9" i="311"/>
  <c r="C8" i="311"/>
  <c r="H15" i="311"/>
  <c r="H16" i="311"/>
  <c r="H17" i="311"/>
  <c r="H18" i="311"/>
  <c r="H19" i="311"/>
  <c r="H20" i="311"/>
  <c r="H21" i="311"/>
  <c r="H22" i="311"/>
  <c r="H23" i="311"/>
  <c r="H24" i="311"/>
  <c r="H14" i="311"/>
  <c r="H13" i="311"/>
  <c r="H36" i="311" l="1"/>
  <c r="H37" i="311" s="1"/>
  <c r="H38" i="311" s="1"/>
  <c r="F5" i="310" l="1"/>
  <c r="G11" i="310"/>
  <c r="G10" i="310"/>
  <c r="G9" i="310"/>
  <c r="G8" i="310"/>
  <c r="G7" i="310"/>
  <c r="C11" i="310"/>
  <c r="C10" i="310"/>
  <c r="C9" i="310"/>
  <c r="C8" i="310"/>
  <c r="H15" i="310"/>
  <c r="H16" i="310"/>
  <c r="H17" i="310"/>
  <c r="H18" i="310"/>
  <c r="H19" i="310"/>
  <c r="H20" i="310"/>
  <c r="H21" i="310"/>
  <c r="H22" i="310"/>
  <c r="H23" i="310"/>
  <c r="H24" i="310"/>
  <c r="H14" i="310"/>
  <c r="H13" i="310"/>
  <c r="H36" i="310" l="1"/>
  <c r="H37" i="310" s="1"/>
  <c r="H38" i="310" s="1"/>
  <c r="F5" i="309" l="1"/>
  <c r="G11" i="309"/>
  <c r="G10" i="309"/>
  <c r="G9" i="309"/>
  <c r="G8" i="309"/>
  <c r="G7" i="309"/>
  <c r="C11" i="309"/>
  <c r="C10" i="309"/>
  <c r="C9" i="309"/>
  <c r="C8" i="309"/>
  <c r="H15" i="309"/>
  <c r="H16" i="309"/>
  <c r="H17" i="309"/>
  <c r="H18" i="309"/>
  <c r="H19" i="309"/>
  <c r="H20" i="309"/>
  <c r="H21" i="309"/>
  <c r="H22" i="309"/>
  <c r="H23" i="309"/>
  <c r="H24" i="309"/>
  <c r="H14" i="309"/>
  <c r="H13" i="309"/>
  <c r="F5" i="308"/>
  <c r="G11" i="308"/>
  <c r="G10" i="308"/>
  <c r="G9" i="308"/>
  <c r="G8" i="308"/>
  <c r="G7" i="308"/>
  <c r="C11" i="308"/>
  <c r="C10" i="308"/>
  <c r="C9" i="308"/>
  <c r="C8" i="308"/>
  <c r="H15" i="308"/>
  <c r="H16" i="308"/>
  <c r="H17" i="308"/>
  <c r="H18" i="308"/>
  <c r="H19" i="308"/>
  <c r="H20" i="308"/>
  <c r="H21" i="308"/>
  <c r="H22" i="308"/>
  <c r="H23" i="308"/>
  <c r="H24" i="308"/>
  <c r="H14" i="308"/>
  <c r="H13" i="308"/>
  <c r="F5" i="307"/>
  <c r="G11" i="307"/>
  <c r="G10" i="307"/>
  <c r="G9" i="307"/>
  <c r="G8" i="307"/>
  <c r="G7" i="307"/>
  <c r="C11" i="307"/>
  <c r="C10" i="307"/>
  <c r="C9" i="307"/>
  <c r="C8" i="307"/>
  <c r="H15" i="307"/>
  <c r="H16" i="307"/>
  <c r="H17" i="307"/>
  <c r="H18" i="307"/>
  <c r="H19" i="307"/>
  <c r="H20" i="307"/>
  <c r="H21" i="307"/>
  <c r="H22" i="307"/>
  <c r="H23" i="307"/>
  <c r="H24" i="307"/>
  <c r="H14" i="307"/>
  <c r="H13" i="307"/>
  <c r="H36" i="309" l="1"/>
  <c r="H37" i="309" s="1"/>
  <c r="H38" i="309" s="1"/>
  <c r="H36" i="308"/>
  <c r="H37" i="308" s="1"/>
  <c r="H38" i="308" s="1"/>
  <c r="H36" i="307"/>
  <c r="H37" i="307" s="1"/>
  <c r="H38" i="307" s="1"/>
  <c r="F5" i="306"/>
  <c r="G11" i="306"/>
  <c r="G10" i="306"/>
  <c r="G9" i="306"/>
  <c r="G8" i="306"/>
  <c r="G7" i="306"/>
  <c r="C11" i="306"/>
  <c r="C10" i="306"/>
  <c r="C9" i="306"/>
  <c r="C8" i="306"/>
  <c r="H15" i="306"/>
  <c r="H16" i="306"/>
  <c r="H17" i="306"/>
  <c r="H18" i="306"/>
  <c r="H19" i="306"/>
  <c r="H20" i="306"/>
  <c r="H21" i="306"/>
  <c r="H22" i="306"/>
  <c r="H23" i="306"/>
  <c r="H24" i="306"/>
  <c r="H14" i="306"/>
  <c r="H13" i="306"/>
  <c r="F5" i="305"/>
  <c r="G11" i="305"/>
  <c r="G10" i="305"/>
  <c r="G9" i="305"/>
  <c r="G8" i="305"/>
  <c r="G7" i="305"/>
  <c r="C11" i="305"/>
  <c r="C10" i="305"/>
  <c r="C9" i="305"/>
  <c r="C8" i="305"/>
  <c r="H15" i="305"/>
  <c r="H16" i="305"/>
  <c r="H17" i="305"/>
  <c r="H18" i="305"/>
  <c r="H19" i="305"/>
  <c r="H20" i="305"/>
  <c r="H21" i="305"/>
  <c r="H22" i="305"/>
  <c r="H23" i="305"/>
  <c r="H24" i="305"/>
  <c r="H14" i="305"/>
  <c r="H13" i="305"/>
  <c r="F5" i="304"/>
  <c r="G11" i="304"/>
  <c r="G10" i="304"/>
  <c r="G9" i="304"/>
  <c r="G8" i="304"/>
  <c r="G7" i="304"/>
  <c r="C11" i="304"/>
  <c r="C10" i="304"/>
  <c r="C9" i="304"/>
  <c r="C8" i="304"/>
  <c r="H15" i="304"/>
  <c r="H16" i="304"/>
  <c r="H17" i="304"/>
  <c r="H18" i="304"/>
  <c r="H19" i="304"/>
  <c r="H20" i="304"/>
  <c r="H21" i="304"/>
  <c r="H22" i="304"/>
  <c r="H23" i="304"/>
  <c r="H24" i="304"/>
  <c r="H14" i="304"/>
  <c r="H13" i="304"/>
  <c r="F5" i="303"/>
  <c r="G11" i="303"/>
  <c r="G10" i="303"/>
  <c r="G9" i="303"/>
  <c r="G8" i="303"/>
  <c r="G7" i="303"/>
  <c r="C11" i="303"/>
  <c r="C10" i="303"/>
  <c r="C9" i="303"/>
  <c r="C8" i="303"/>
  <c r="H15" i="303"/>
  <c r="H16" i="303"/>
  <c r="H17" i="303"/>
  <c r="H18" i="303"/>
  <c r="H19" i="303"/>
  <c r="H20" i="303"/>
  <c r="H21" i="303"/>
  <c r="H22" i="303"/>
  <c r="H23" i="303"/>
  <c r="H24" i="303"/>
  <c r="H14" i="303"/>
  <c r="H13" i="303"/>
  <c r="F5" i="302"/>
  <c r="G11" i="302"/>
  <c r="G10" i="302"/>
  <c r="G9" i="302"/>
  <c r="G8" i="302"/>
  <c r="G7" i="302"/>
  <c r="C11" i="302"/>
  <c r="C10" i="302"/>
  <c r="C9" i="302"/>
  <c r="C8" i="302"/>
  <c r="H15" i="302"/>
  <c r="H16" i="302"/>
  <c r="H17" i="302"/>
  <c r="H18" i="302"/>
  <c r="H19" i="302"/>
  <c r="H20" i="302"/>
  <c r="H21" i="302"/>
  <c r="H22" i="302"/>
  <c r="H23" i="302"/>
  <c r="H24" i="302"/>
  <c r="H14" i="302"/>
  <c r="H13" i="302"/>
  <c r="F5" i="301"/>
  <c r="G11" i="301"/>
  <c r="G10" i="301"/>
  <c r="G9" i="301"/>
  <c r="G8" i="301"/>
  <c r="G7" i="301"/>
  <c r="C11" i="301"/>
  <c r="C10" i="301"/>
  <c r="C9" i="301"/>
  <c r="C8" i="301"/>
  <c r="H15" i="301"/>
  <c r="H16" i="301"/>
  <c r="H17" i="301"/>
  <c r="H18" i="301"/>
  <c r="H19" i="301"/>
  <c r="H20" i="301"/>
  <c r="H21" i="301"/>
  <c r="H22" i="301"/>
  <c r="H23" i="301"/>
  <c r="H24" i="301"/>
  <c r="H14" i="301"/>
  <c r="H13" i="301"/>
  <c r="H36" i="306" l="1"/>
  <c r="H37" i="306" s="1"/>
  <c r="H38" i="306" s="1"/>
  <c r="H36" i="305"/>
  <c r="H37" i="305" s="1"/>
  <c r="H38" i="305" s="1"/>
  <c r="H36" i="304"/>
  <c r="H37" i="304" s="1"/>
  <c r="H38" i="304" s="1"/>
  <c r="H36" i="303"/>
  <c r="H37" i="303" s="1"/>
  <c r="H36" i="301"/>
  <c r="H37" i="301" s="1"/>
  <c r="H38" i="301" s="1"/>
  <c r="H36" i="302"/>
  <c r="H37" i="302" s="1"/>
  <c r="F5" i="300"/>
  <c r="G11" i="300"/>
  <c r="G10" i="300"/>
  <c r="G9" i="300"/>
  <c r="G8" i="300"/>
  <c r="G7" i="300"/>
  <c r="C11" i="300"/>
  <c r="C10" i="300"/>
  <c r="C9" i="300"/>
  <c r="C8" i="300"/>
  <c r="H15" i="300"/>
  <c r="H16" i="300"/>
  <c r="H17" i="300"/>
  <c r="H18" i="300"/>
  <c r="H19" i="300"/>
  <c r="H20" i="300"/>
  <c r="H21" i="300"/>
  <c r="H22" i="300"/>
  <c r="H23" i="300"/>
  <c r="H24" i="300"/>
  <c r="H14" i="300"/>
  <c r="H13" i="300"/>
  <c r="F5" i="299"/>
  <c r="G11" i="299"/>
  <c r="G10" i="299"/>
  <c r="G9" i="299"/>
  <c r="G8" i="299"/>
  <c r="G7" i="299"/>
  <c r="C11" i="299"/>
  <c r="C10" i="299"/>
  <c r="C9" i="299"/>
  <c r="C8" i="299"/>
  <c r="H15" i="299"/>
  <c r="H16" i="299"/>
  <c r="H17" i="299"/>
  <c r="H18" i="299"/>
  <c r="H19" i="299"/>
  <c r="H20" i="299"/>
  <c r="H21" i="299"/>
  <c r="H22" i="299"/>
  <c r="H23" i="299"/>
  <c r="H24" i="299"/>
  <c r="H14" i="299"/>
  <c r="H13" i="299"/>
  <c r="F5" i="298"/>
  <c r="G11" i="298"/>
  <c r="G10" i="298"/>
  <c r="G9" i="298"/>
  <c r="G8" i="298"/>
  <c r="G7" i="298"/>
  <c r="C11" i="298"/>
  <c r="C10" i="298"/>
  <c r="C9" i="298"/>
  <c r="C8" i="298"/>
  <c r="H15" i="298"/>
  <c r="H16" i="298"/>
  <c r="H17" i="298"/>
  <c r="H18" i="298"/>
  <c r="H19" i="298"/>
  <c r="H20" i="298"/>
  <c r="H21" i="298"/>
  <c r="H22" i="298"/>
  <c r="H23" i="298"/>
  <c r="H24" i="298"/>
  <c r="H14" i="298"/>
  <c r="H13" i="298"/>
  <c r="H39" i="303" l="1"/>
  <c r="H38" i="303"/>
  <c r="H38" i="302"/>
  <c r="H36" i="300"/>
  <c r="H36" i="298"/>
  <c r="H37" i="298" s="1"/>
  <c r="H36" i="299"/>
  <c r="F5" i="297"/>
  <c r="G11" i="297"/>
  <c r="G10" i="297"/>
  <c r="G9" i="297"/>
  <c r="G8" i="297"/>
  <c r="G7" i="297"/>
  <c r="C11" i="297"/>
  <c r="C10" i="297"/>
  <c r="C9" i="297"/>
  <c r="C8" i="297"/>
  <c r="H15" i="297"/>
  <c r="H16" i="297"/>
  <c r="H17" i="297"/>
  <c r="H18" i="297"/>
  <c r="H19" i="297"/>
  <c r="H20" i="297"/>
  <c r="H21" i="297"/>
  <c r="H22" i="297"/>
  <c r="H23" i="297"/>
  <c r="H24" i="297"/>
  <c r="H14" i="297"/>
  <c r="H13" i="297"/>
  <c r="H40" i="303" l="1"/>
  <c r="H38" i="298"/>
  <c r="H37" i="300"/>
  <c r="H39" i="300"/>
  <c r="H38" i="300"/>
  <c r="H37" i="299"/>
  <c r="H39" i="299"/>
  <c r="H38" i="299"/>
  <c r="H36" i="297"/>
  <c r="H37" i="297" s="1"/>
  <c r="H38" i="297" s="1"/>
  <c r="F5" i="296"/>
  <c r="G11" i="296"/>
  <c r="G10" i="296"/>
  <c r="G9" i="296"/>
  <c r="G8" i="296"/>
  <c r="G7" i="296"/>
  <c r="C11" i="296"/>
  <c r="C10" i="296"/>
  <c r="C9" i="296"/>
  <c r="C8" i="296"/>
  <c r="H15" i="296"/>
  <c r="H16" i="296"/>
  <c r="H17" i="296"/>
  <c r="H18" i="296"/>
  <c r="H19" i="296"/>
  <c r="H20" i="296"/>
  <c r="H21" i="296"/>
  <c r="H22" i="296"/>
  <c r="H23" i="296"/>
  <c r="H24" i="296"/>
  <c r="H14" i="296"/>
  <c r="H13" i="296"/>
  <c r="F5" i="295"/>
  <c r="G11" i="295"/>
  <c r="G10" i="295"/>
  <c r="G9" i="295"/>
  <c r="G8" i="295"/>
  <c r="G7" i="295"/>
  <c r="C11" i="295"/>
  <c r="C10" i="295"/>
  <c r="C9" i="295"/>
  <c r="C8" i="295"/>
  <c r="H15" i="295"/>
  <c r="H16" i="295"/>
  <c r="H17" i="295"/>
  <c r="H18" i="295"/>
  <c r="H19" i="295"/>
  <c r="H20" i="295"/>
  <c r="H21" i="295"/>
  <c r="H22" i="295"/>
  <c r="H23" i="295"/>
  <c r="H24" i="295"/>
  <c r="H14" i="295"/>
  <c r="H13" i="295"/>
  <c r="H24" i="294"/>
  <c r="H19" i="294"/>
  <c r="H20" i="294"/>
  <c r="H32" i="294"/>
  <c r="H31" i="294"/>
  <c r="H30" i="294"/>
  <c r="H28" i="294"/>
  <c r="F5" i="294"/>
  <c r="G11" i="294"/>
  <c r="G10" i="294"/>
  <c r="G9" i="294"/>
  <c r="G8" i="294"/>
  <c r="G7" i="294"/>
  <c r="C11" i="294"/>
  <c r="C10" i="294"/>
  <c r="C9" i="294"/>
  <c r="C8" i="294"/>
  <c r="H15" i="294"/>
  <c r="H16" i="294"/>
  <c r="H17" i="294"/>
  <c r="H21" i="294"/>
  <c r="H22" i="294"/>
  <c r="H25" i="294"/>
  <c r="H26" i="294"/>
  <c r="H27" i="294"/>
  <c r="H14" i="294"/>
  <c r="H13" i="294"/>
  <c r="F5" i="292"/>
  <c r="G11" i="292"/>
  <c r="G10" i="292"/>
  <c r="G9" i="292"/>
  <c r="G8" i="292"/>
  <c r="G7" i="292"/>
  <c r="C11" i="292"/>
  <c r="C10" i="292"/>
  <c r="C9" i="292"/>
  <c r="C8" i="292"/>
  <c r="H15" i="292"/>
  <c r="H16" i="292"/>
  <c r="H17" i="292"/>
  <c r="H18" i="292"/>
  <c r="H19" i="292"/>
  <c r="H20" i="292"/>
  <c r="H21" i="292"/>
  <c r="H22" i="292"/>
  <c r="H23" i="292"/>
  <c r="H24" i="292"/>
  <c r="H14" i="292"/>
  <c r="H13" i="292"/>
  <c r="F5" i="291"/>
  <c r="G11" i="291"/>
  <c r="G10" i="291"/>
  <c r="G9" i="291"/>
  <c r="G8" i="291"/>
  <c r="G7" i="291"/>
  <c r="C11" i="291"/>
  <c r="C10" i="291"/>
  <c r="C9" i="291"/>
  <c r="C8" i="291"/>
  <c r="H15" i="291"/>
  <c r="H16" i="291"/>
  <c r="H17" i="291"/>
  <c r="H18" i="291"/>
  <c r="H19" i="291"/>
  <c r="H20" i="291"/>
  <c r="H21" i="291"/>
  <c r="H22" i="291"/>
  <c r="H23" i="291"/>
  <c r="H24" i="291"/>
  <c r="H14" i="291"/>
  <c r="H13" i="291"/>
  <c r="H40" i="300" l="1"/>
  <c r="H40" i="299"/>
  <c r="H36" i="296"/>
  <c r="H37" i="296" s="1"/>
  <c r="H38" i="296" s="1"/>
  <c r="H36" i="295"/>
  <c r="H37" i="295" s="1"/>
  <c r="H38" i="295" s="1"/>
  <c r="H45" i="294"/>
  <c r="H46" i="294" s="1"/>
  <c r="H47" i="294" s="1"/>
  <c r="H36" i="292"/>
  <c r="H37" i="292" s="1"/>
  <c r="H38" i="292" s="1"/>
  <c r="H36" i="291"/>
  <c r="H37" i="291" s="1"/>
  <c r="H38" i="291" s="1"/>
  <c r="F5" i="290" l="1"/>
  <c r="G11" i="290"/>
  <c r="G10" i="290"/>
  <c r="G9" i="290"/>
  <c r="G8" i="290"/>
  <c r="G7" i="290"/>
  <c r="C11" i="290"/>
  <c r="C10" i="290"/>
  <c r="C9" i="290"/>
  <c r="C8" i="290"/>
  <c r="H15" i="290"/>
  <c r="H16" i="290"/>
  <c r="H17" i="290"/>
  <c r="H18" i="290"/>
  <c r="H19" i="290"/>
  <c r="H20" i="290"/>
  <c r="H21" i="290"/>
  <c r="H22" i="290"/>
  <c r="H23" i="290"/>
  <c r="H24" i="290"/>
  <c r="H14" i="290"/>
  <c r="H13" i="290"/>
  <c r="F5" i="289"/>
  <c r="G11" i="289"/>
  <c r="G10" i="289"/>
  <c r="G9" i="289"/>
  <c r="G8" i="289"/>
  <c r="G7" i="289"/>
  <c r="C11" i="289"/>
  <c r="C10" i="289"/>
  <c r="C9" i="289"/>
  <c r="C8" i="289"/>
  <c r="H15" i="289"/>
  <c r="H16" i="289"/>
  <c r="H17" i="289"/>
  <c r="H18" i="289"/>
  <c r="H19" i="289"/>
  <c r="H20" i="289"/>
  <c r="H21" i="289"/>
  <c r="H22" i="289"/>
  <c r="H23" i="289"/>
  <c r="H24" i="289"/>
  <c r="H14" i="289"/>
  <c r="H13" i="289"/>
  <c r="F5" i="288"/>
  <c r="G11" i="288"/>
  <c r="G10" i="288"/>
  <c r="G9" i="288"/>
  <c r="G8" i="288"/>
  <c r="G7" i="288"/>
  <c r="C11" i="288"/>
  <c r="C10" i="288"/>
  <c r="C9" i="288"/>
  <c r="C8" i="288"/>
  <c r="H15" i="288"/>
  <c r="H16" i="288"/>
  <c r="H17" i="288"/>
  <c r="H18" i="288"/>
  <c r="H19" i="288"/>
  <c r="H20" i="288"/>
  <c r="H21" i="288"/>
  <c r="H22" i="288"/>
  <c r="H23" i="288"/>
  <c r="H24" i="288"/>
  <c r="H14" i="288"/>
  <c r="H13" i="288"/>
  <c r="F5" i="287"/>
  <c r="G11" i="287"/>
  <c r="G10" i="287"/>
  <c r="G9" i="287"/>
  <c r="G8" i="287"/>
  <c r="G7" i="287"/>
  <c r="C11" i="287"/>
  <c r="C10" i="287"/>
  <c r="C9" i="287"/>
  <c r="C8" i="287"/>
  <c r="H15" i="287"/>
  <c r="H16" i="287"/>
  <c r="H17" i="287"/>
  <c r="H18" i="287"/>
  <c r="H19" i="287"/>
  <c r="H20" i="287"/>
  <c r="H21" i="287"/>
  <c r="H22" i="287"/>
  <c r="H23" i="287"/>
  <c r="H24" i="287"/>
  <c r="H14" i="287"/>
  <c r="H13" i="287"/>
  <c r="F5" i="286"/>
  <c r="G11" i="286"/>
  <c r="G10" i="286"/>
  <c r="G9" i="286"/>
  <c r="G8" i="286"/>
  <c r="G7" i="286"/>
  <c r="C11" i="286"/>
  <c r="C10" i="286"/>
  <c r="C9" i="286"/>
  <c r="C8" i="286"/>
  <c r="H15" i="286"/>
  <c r="H16" i="286"/>
  <c r="H17" i="286"/>
  <c r="H18" i="286"/>
  <c r="H19" i="286"/>
  <c r="H20" i="286"/>
  <c r="H21" i="286"/>
  <c r="H22" i="286"/>
  <c r="H23" i="286"/>
  <c r="H24" i="286"/>
  <c r="H14" i="286"/>
  <c r="H13" i="286"/>
  <c r="H36" i="290" l="1"/>
  <c r="H37" i="290" s="1"/>
  <c r="H38" i="290" s="1"/>
  <c r="H36" i="289"/>
  <c r="H37" i="289" s="1"/>
  <c r="H38" i="289" s="1"/>
  <c r="H36" i="288"/>
  <c r="H37" i="288" s="1"/>
  <c r="H38" i="288" s="1"/>
  <c r="H36" i="287"/>
  <c r="H37" i="287" s="1"/>
  <c r="H38" i="287" s="1"/>
  <c r="H36" i="286"/>
  <c r="H37" i="286" s="1"/>
  <c r="H38" i="286" s="1"/>
  <c r="F5" i="285"/>
  <c r="G11" i="285"/>
  <c r="G10" i="285"/>
  <c r="G9" i="285"/>
  <c r="G8" i="285"/>
  <c r="G7" i="285"/>
  <c r="C11" i="285"/>
  <c r="C10" i="285"/>
  <c r="C9" i="285"/>
  <c r="C8" i="285"/>
  <c r="H15" i="285"/>
  <c r="H16" i="285"/>
  <c r="H17" i="285"/>
  <c r="H18" i="285"/>
  <c r="H19" i="285"/>
  <c r="H20" i="285"/>
  <c r="H21" i="285"/>
  <c r="H22" i="285"/>
  <c r="H23" i="285"/>
  <c r="H24" i="285"/>
  <c r="H14" i="285"/>
  <c r="H13" i="285"/>
  <c r="H36" i="285" l="1"/>
  <c r="H37" i="285" s="1"/>
  <c r="H38" i="285" s="1"/>
  <c r="F5" i="284"/>
  <c r="G11" i="284"/>
  <c r="G10" i="284"/>
  <c r="G9" i="284"/>
  <c r="G8" i="284"/>
  <c r="G7" i="284"/>
  <c r="C11" i="284"/>
  <c r="C10" i="284"/>
  <c r="C9" i="284"/>
  <c r="C8" i="284"/>
  <c r="H15" i="284"/>
  <c r="H16" i="284"/>
  <c r="H17" i="284"/>
  <c r="H18" i="284"/>
  <c r="H19" i="284"/>
  <c r="H20" i="284"/>
  <c r="H21" i="284"/>
  <c r="H22" i="284"/>
  <c r="H23" i="284"/>
  <c r="H24" i="284"/>
  <c r="H14" i="284"/>
  <c r="H13" i="284"/>
  <c r="H36" i="284" l="1"/>
  <c r="H37" i="284" s="1"/>
  <c r="H38" i="284" s="1"/>
  <c r="F5" i="283" l="1"/>
  <c r="G11" i="283"/>
  <c r="G10" i="283"/>
  <c r="G9" i="283"/>
  <c r="G8" i="283"/>
  <c r="G7" i="283"/>
  <c r="C11" i="283"/>
  <c r="C10" i="283"/>
  <c r="C9" i="283"/>
  <c r="C8" i="283"/>
  <c r="H15" i="283"/>
  <c r="H16" i="283"/>
  <c r="H17" i="283"/>
  <c r="H18" i="283"/>
  <c r="H19" i="283"/>
  <c r="H20" i="283"/>
  <c r="H21" i="283"/>
  <c r="H22" i="283"/>
  <c r="H23" i="283"/>
  <c r="H24" i="283"/>
  <c r="H14" i="283"/>
  <c r="H13" i="283"/>
  <c r="F5" i="282"/>
  <c r="G11" i="282"/>
  <c r="G10" i="282"/>
  <c r="G9" i="282"/>
  <c r="G8" i="282"/>
  <c r="G7" i="282"/>
  <c r="C11" i="282"/>
  <c r="C10" i="282"/>
  <c r="C9" i="282"/>
  <c r="C8" i="282"/>
  <c r="H15" i="282"/>
  <c r="H16" i="282"/>
  <c r="H17" i="282"/>
  <c r="H18" i="282"/>
  <c r="H19" i="282"/>
  <c r="H20" i="282"/>
  <c r="H21" i="282"/>
  <c r="H22" i="282"/>
  <c r="H23" i="282"/>
  <c r="H24" i="282"/>
  <c r="H14" i="282"/>
  <c r="H13" i="282"/>
  <c r="F5" i="281"/>
  <c r="G11" i="281"/>
  <c r="G10" i="281"/>
  <c r="G9" i="281"/>
  <c r="G8" i="281"/>
  <c r="G7" i="281"/>
  <c r="C11" i="281"/>
  <c r="C10" i="281"/>
  <c r="C9" i="281"/>
  <c r="C8" i="281"/>
  <c r="H15" i="281"/>
  <c r="H16" i="281"/>
  <c r="H17" i="281"/>
  <c r="H18" i="281"/>
  <c r="H19" i="281"/>
  <c r="H20" i="281"/>
  <c r="H21" i="281"/>
  <c r="H22" i="281"/>
  <c r="H23" i="281"/>
  <c r="H24" i="281"/>
  <c r="H14" i="281"/>
  <c r="H13" i="281"/>
  <c r="H36" i="283" l="1"/>
  <c r="H36" i="282"/>
  <c r="H37" i="282" s="1"/>
  <c r="H38" i="282" s="1"/>
  <c r="H36" i="281"/>
  <c r="H37" i="281" s="1"/>
  <c r="H38" i="281" s="1"/>
  <c r="H37" i="283" l="1"/>
  <c r="H39" i="283"/>
  <c r="H38" i="283"/>
  <c r="H40" i="283" l="1"/>
  <c r="F5" i="280"/>
  <c r="G11" i="280"/>
  <c r="G10" i="280"/>
  <c r="G9" i="280"/>
  <c r="G8" i="280"/>
  <c r="G7" i="280"/>
  <c r="C11" i="280"/>
  <c r="C10" i="280"/>
  <c r="C9" i="280"/>
  <c r="C8" i="280"/>
  <c r="H15" i="280"/>
  <c r="H16" i="280"/>
  <c r="H17" i="280"/>
  <c r="H18" i="280"/>
  <c r="H19" i="280"/>
  <c r="H20" i="280"/>
  <c r="H21" i="280"/>
  <c r="H22" i="280"/>
  <c r="H23" i="280"/>
  <c r="H24" i="280"/>
  <c r="H14" i="280"/>
  <c r="H13" i="280"/>
  <c r="F5" i="279"/>
  <c r="G11" i="279"/>
  <c r="G10" i="279"/>
  <c r="G9" i="279"/>
  <c r="G8" i="279"/>
  <c r="G7" i="279"/>
  <c r="C11" i="279"/>
  <c r="C10" i="279"/>
  <c r="C9" i="279"/>
  <c r="C8" i="279"/>
  <c r="H15" i="279"/>
  <c r="H16" i="279"/>
  <c r="H17" i="279"/>
  <c r="H18" i="279"/>
  <c r="H19" i="279"/>
  <c r="H20" i="279"/>
  <c r="H21" i="279"/>
  <c r="H22" i="279"/>
  <c r="H23" i="279"/>
  <c r="H24" i="279"/>
  <c r="H14" i="279"/>
  <c r="H13" i="279"/>
  <c r="F5" i="278"/>
  <c r="G11" i="278"/>
  <c r="G10" i="278"/>
  <c r="G9" i="278"/>
  <c r="G8" i="278"/>
  <c r="G7" i="278"/>
  <c r="C11" i="278"/>
  <c r="C10" i="278"/>
  <c r="C9" i="278"/>
  <c r="C8" i="278"/>
  <c r="H15" i="278"/>
  <c r="H16" i="278"/>
  <c r="H17" i="278"/>
  <c r="H18" i="278"/>
  <c r="H19" i="278"/>
  <c r="H20" i="278"/>
  <c r="H21" i="278"/>
  <c r="H22" i="278"/>
  <c r="H23" i="278"/>
  <c r="H24" i="278"/>
  <c r="H14" i="278"/>
  <c r="H13" i="278"/>
  <c r="F5" i="277"/>
  <c r="G11" i="277"/>
  <c r="G10" i="277"/>
  <c r="G9" i="277"/>
  <c r="G8" i="277"/>
  <c r="G7" i="277"/>
  <c r="C11" i="277"/>
  <c r="C10" i="277"/>
  <c r="C9" i="277"/>
  <c r="C8" i="277"/>
  <c r="H15" i="277"/>
  <c r="H16" i="277"/>
  <c r="H17" i="277"/>
  <c r="H18" i="277"/>
  <c r="H19" i="277"/>
  <c r="H20" i="277"/>
  <c r="H21" i="277"/>
  <c r="H22" i="277"/>
  <c r="H23" i="277"/>
  <c r="H24" i="277"/>
  <c r="H14" i="277"/>
  <c r="H13" i="277"/>
  <c r="H36" i="280" l="1"/>
  <c r="H37" i="280" s="1"/>
  <c r="H38" i="280" s="1"/>
  <c r="H36" i="279"/>
  <c r="H37" i="279" s="1"/>
  <c r="H38" i="279" s="1"/>
  <c r="H36" i="278"/>
  <c r="H37" i="278" s="1"/>
  <c r="H38" i="278" s="1"/>
  <c r="H36" i="277"/>
  <c r="H37" i="277" s="1"/>
  <c r="H38" i="277" s="1"/>
  <c r="H29" i="274"/>
  <c r="H28" i="274"/>
  <c r="H27" i="274"/>
  <c r="H26" i="274"/>
  <c r="H25" i="274"/>
  <c r="F5" i="276"/>
  <c r="G11" i="276"/>
  <c r="G10" i="276"/>
  <c r="G9" i="276"/>
  <c r="G8" i="276"/>
  <c r="G7" i="276"/>
  <c r="C11" i="276"/>
  <c r="C10" i="276"/>
  <c r="C9" i="276"/>
  <c r="C8" i="276"/>
  <c r="H15" i="276"/>
  <c r="H16" i="276"/>
  <c r="H17" i="276"/>
  <c r="H18" i="276"/>
  <c r="H19" i="276"/>
  <c r="H20" i="276"/>
  <c r="H21" i="276"/>
  <c r="H22" i="276"/>
  <c r="H23" i="276"/>
  <c r="H24" i="276"/>
  <c r="H14" i="276"/>
  <c r="H13" i="276"/>
  <c r="F5" i="275"/>
  <c r="G11" i="275"/>
  <c r="G10" i="275"/>
  <c r="G9" i="275"/>
  <c r="G8" i="275"/>
  <c r="G7" i="275"/>
  <c r="C11" i="275"/>
  <c r="C10" i="275"/>
  <c r="C9" i="275"/>
  <c r="C8" i="275"/>
  <c r="H15" i="275"/>
  <c r="H16" i="275"/>
  <c r="H17" i="275"/>
  <c r="H18" i="275"/>
  <c r="H19" i="275"/>
  <c r="H20" i="275"/>
  <c r="H21" i="275"/>
  <c r="H22" i="275"/>
  <c r="H23" i="275"/>
  <c r="H24" i="275"/>
  <c r="H14" i="275"/>
  <c r="H13" i="275"/>
  <c r="F5" i="274"/>
  <c r="G11" i="274"/>
  <c r="G10" i="274"/>
  <c r="G9" i="274"/>
  <c r="G8" i="274"/>
  <c r="G7" i="274"/>
  <c r="C11" i="274"/>
  <c r="C10" i="274"/>
  <c r="C9" i="274"/>
  <c r="C8" i="274"/>
  <c r="H15" i="274"/>
  <c r="H16" i="274"/>
  <c r="H17" i="274"/>
  <c r="H18" i="274"/>
  <c r="H19" i="274"/>
  <c r="H20" i="274"/>
  <c r="H21" i="274"/>
  <c r="H22" i="274"/>
  <c r="H23" i="274"/>
  <c r="H24" i="274"/>
  <c r="H14" i="274"/>
  <c r="H13" i="274"/>
  <c r="H36" i="275" l="1"/>
  <c r="H37" i="275" s="1"/>
  <c r="H38" i="275" s="1"/>
  <c r="H36" i="276"/>
  <c r="H37" i="276" s="1"/>
  <c r="H38" i="276" s="1"/>
  <c r="H41" i="274"/>
  <c r="H42" i="274" s="1"/>
  <c r="H43" i="274" s="1"/>
  <c r="F5" i="273"/>
  <c r="G11" i="273"/>
  <c r="G10" i="273"/>
  <c r="G9" i="273"/>
  <c r="G8" i="273"/>
  <c r="G7" i="273"/>
  <c r="C11" i="273"/>
  <c r="C10" i="273"/>
  <c r="C9" i="273"/>
  <c r="C8" i="273"/>
  <c r="H15" i="273"/>
  <c r="H16" i="273"/>
  <c r="H17" i="273"/>
  <c r="H18" i="273"/>
  <c r="H19" i="273"/>
  <c r="H20" i="273"/>
  <c r="H21" i="273"/>
  <c r="H22" i="273"/>
  <c r="H23" i="273"/>
  <c r="H24" i="273"/>
  <c r="H14" i="273"/>
  <c r="H13" i="273"/>
  <c r="H36" i="273" l="1"/>
  <c r="H37" i="273" s="1"/>
  <c r="H38" i="273" s="1"/>
  <c r="F5" i="272" l="1"/>
  <c r="G11" i="272"/>
  <c r="G10" i="272"/>
  <c r="G9" i="272"/>
  <c r="G8" i="272"/>
  <c r="G7" i="272"/>
  <c r="C11" i="272"/>
  <c r="C10" i="272"/>
  <c r="C9" i="272"/>
  <c r="C8" i="272"/>
  <c r="H15" i="272"/>
  <c r="H16" i="272"/>
  <c r="H17" i="272"/>
  <c r="H18" i="272"/>
  <c r="H19" i="272"/>
  <c r="H20" i="272"/>
  <c r="H21" i="272"/>
  <c r="H22" i="272"/>
  <c r="H23" i="272"/>
  <c r="H24" i="272"/>
  <c r="H14" i="272"/>
  <c r="H13" i="272"/>
  <c r="F5" i="271"/>
  <c r="G11" i="271"/>
  <c r="G10" i="271"/>
  <c r="G9" i="271"/>
  <c r="G8" i="271"/>
  <c r="G7" i="271"/>
  <c r="C11" i="271"/>
  <c r="C10" i="271"/>
  <c r="C9" i="271"/>
  <c r="C8" i="271"/>
  <c r="H15" i="271"/>
  <c r="H16" i="271"/>
  <c r="H17" i="271"/>
  <c r="H18" i="271"/>
  <c r="H19" i="271"/>
  <c r="H20" i="271"/>
  <c r="H21" i="271"/>
  <c r="H22" i="271"/>
  <c r="H23" i="271"/>
  <c r="H24" i="271"/>
  <c r="H14" i="271"/>
  <c r="H13" i="271"/>
  <c r="F5" i="270"/>
  <c r="G11" i="270"/>
  <c r="G10" i="270"/>
  <c r="G9" i="270"/>
  <c r="G8" i="270"/>
  <c r="G7" i="270"/>
  <c r="C11" i="270"/>
  <c r="C10" i="270"/>
  <c r="C9" i="270"/>
  <c r="C8" i="270"/>
  <c r="H15" i="270"/>
  <c r="H16" i="270"/>
  <c r="H17" i="270"/>
  <c r="H18" i="270"/>
  <c r="H19" i="270"/>
  <c r="H20" i="270"/>
  <c r="H21" i="270"/>
  <c r="H22" i="270"/>
  <c r="H23" i="270"/>
  <c r="H24" i="270"/>
  <c r="H14" i="270"/>
  <c r="H13" i="270"/>
  <c r="H36" i="272" l="1"/>
  <c r="H37" i="272" s="1"/>
  <c r="H38" i="272" s="1"/>
  <c r="H36" i="271"/>
  <c r="H37" i="271" s="1"/>
  <c r="H38" i="271" s="1"/>
  <c r="H36" i="270"/>
  <c r="H37" i="270" s="1"/>
  <c r="H38" i="270" s="1"/>
  <c r="F5" i="269" l="1"/>
  <c r="G11" i="269"/>
  <c r="G10" i="269"/>
  <c r="G9" i="269"/>
  <c r="G8" i="269"/>
  <c r="G7" i="269"/>
  <c r="C11" i="269"/>
  <c r="C10" i="269"/>
  <c r="C9" i="269"/>
  <c r="C8" i="269"/>
  <c r="H15" i="269"/>
  <c r="H16" i="269"/>
  <c r="H17" i="269"/>
  <c r="H18" i="269"/>
  <c r="H19" i="269"/>
  <c r="H20" i="269"/>
  <c r="H21" i="269"/>
  <c r="H22" i="269"/>
  <c r="H23" i="269"/>
  <c r="H24" i="269"/>
  <c r="H14" i="269"/>
  <c r="H13" i="269"/>
  <c r="F5" i="268"/>
  <c r="G11" i="268"/>
  <c r="G10" i="268"/>
  <c r="G9" i="268"/>
  <c r="G8" i="268"/>
  <c r="G7" i="268"/>
  <c r="C11" i="268"/>
  <c r="C10" i="268"/>
  <c r="C9" i="268"/>
  <c r="C8" i="268"/>
  <c r="H15" i="268"/>
  <c r="H16" i="268"/>
  <c r="H17" i="268"/>
  <c r="H18" i="268"/>
  <c r="H19" i="268"/>
  <c r="H20" i="268"/>
  <c r="H21" i="268"/>
  <c r="H22" i="268"/>
  <c r="H23" i="268"/>
  <c r="H24" i="268"/>
  <c r="H14" i="268"/>
  <c r="H13" i="268"/>
  <c r="F5" i="267"/>
  <c r="G11" i="267"/>
  <c r="G10" i="267"/>
  <c r="G9" i="267"/>
  <c r="G8" i="267"/>
  <c r="G7" i="267"/>
  <c r="C11" i="267"/>
  <c r="C10" i="267"/>
  <c r="C9" i="267"/>
  <c r="C8" i="267"/>
  <c r="H15" i="267"/>
  <c r="H16" i="267"/>
  <c r="H17" i="267"/>
  <c r="H18" i="267"/>
  <c r="H19" i="267"/>
  <c r="H20" i="267"/>
  <c r="H21" i="267"/>
  <c r="H22" i="267"/>
  <c r="H23" i="267"/>
  <c r="H24" i="267"/>
  <c r="H14" i="267"/>
  <c r="H13" i="267"/>
  <c r="H36" i="269" l="1"/>
  <c r="H37" i="269" s="1"/>
  <c r="H38" i="269" s="1"/>
  <c r="H36" i="267"/>
  <c r="H38" i="267" s="1"/>
  <c r="H36" i="268"/>
  <c r="H37" i="268" s="1"/>
  <c r="H38" i="268" s="1"/>
  <c r="F5" i="266"/>
  <c r="G11" i="266"/>
  <c r="G10" i="266"/>
  <c r="G9" i="266"/>
  <c r="G8" i="266"/>
  <c r="G7" i="266"/>
  <c r="C11" i="266"/>
  <c r="C10" i="266"/>
  <c r="C9" i="266"/>
  <c r="C8" i="266"/>
  <c r="H15" i="266"/>
  <c r="H16" i="266"/>
  <c r="H17" i="266"/>
  <c r="H18" i="266"/>
  <c r="H19" i="266"/>
  <c r="H20" i="266"/>
  <c r="H21" i="266"/>
  <c r="H22" i="266"/>
  <c r="H23" i="266"/>
  <c r="H24" i="266"/>
  <c r="H14" i="266"/>
  <c r="H13" i="266"/>
  <c r="H39" i="267" l="1"/>
  <c r="H40" i="267"/>
  <c r="H37" i="267"/>
  <c r="H36" i="266"/>
  <c r="H37" i="266" s="1"/>
  <c r="F5" i="265"/>
  <c r="G11" i="265"/>
  <c r="G10" i="265"/>
  <c r="G9" i="265"/>
  <c r="G8" i="265"/>
  <c r="G7" i="265"/>
  <c r="C11" i="265"/>
  <c r="C10" i="265"/>
  <c r="C9" i="265"/>
  <c r="C8" i="265"/>
  <c r="H15" i="265"/>
  <c r="H16" i="265"/>
  <c r="H17" i="265"/>
  <c r="H18" i="265"/>
  <c r="H19" i="265"/>
  <c r="H20" i="265"/>
  <c r="H21" i="265"/>
  <c r="H22" i="265"/>
  <c r="H23" i="265"/>
  <c r="H24" i="265"/>
  <c r="H14" i="265"/>
  <c r="H13" i="265"/>
  <c r="H41" i="267" l="1"/>
  <c r="H39" i="266"/>
  <c r="H38" i="266"/>
  <c r="H36" i="265"/>
  <c r="H37" i="265" s="1"/>
  <c r="H38" i="265" s="1"/>
  <c r="F5" i="264"/>
  <c r="G11" i="264"/>
  <c r="G10" i="264"/>
  <c r="G9" i="264"/>
  <c r="G8" i="264"/>
  <c r="G7" i="264"/>
  <c r="C11" i="264"/>
  <c r="C10" i="264"/>
  <c r="C9" i="264"/>
  <c r="C8" i="264"/>
  <c r="H15" i="264"/>
  <c r="H16" i="264"/>
  <c r="H17" i="264"/>
  <c r="H18" i="264"/>
  <c r="H19" i="264"/>
  <c r="H20" i="264"/>
  <c r="H21" i="264"/>
  <c r="H22" i="264"/>
  <c r="H23" i="264"/>
  <c r="H24" i="264"/>
  <c r="H14" i="264"/>
  <c r="H13" i="264"/>
  <c r="H40" i="266" l="1"/>
  <c r="H42" i="266" s="1"/>
  <c r="H36" i="264"/>
  <c r="H37" i="264" s="1"/>
  <c r="F5" i="263"/>
  <c r="G11" i="263"/>
  <c r="G10" i="263"/>
  <c r="G9" i="263"/>
  <c r="G8" i="263"/>
  <c r="G7" i="263"/>
  <c r="C11" i="263"/>
  <c r="C10" i="263"/>
  <c r="C9" i="263"/>
  <c r="C8" i="263"/>
  <c r="H15" i="263"/>
  <c r="H16" i="263"/>
  <c r="H17" i="263"/>
  <c r="H18" i="263"/>
  <c r="H19" i="263"/>
  <c r="H20" i="263"/>
  <c r="H21" i="263"/>
  <c r="H22" i="263"/>
  <c r="H23" i="263"/>
  <c r="H24" i="263"/>
  <c r="H14" i="263"/>
  <c r="H13" i="263"/>
  <c r="H38" i="264" l="1"/>
  <c r="H36" i="263"/>
  <c r="H37" i="263" s="1"/>
  <c r="H38" i="263" s="1"/>
  <c r="F5" i="262" l="1"/>
  <c r="G11" i="262"/>
  <c r="G10" i="262"/>
  <c r="G9" i="262"/>
  <c r="G8" i="262"/>
  <c r="G7" i="262"/>
  <c r="C11" i="262"/>
  <c r="C10" i="262"/>
  <c r="C9" i="262"/>
  <c r="C8" i="262"/>
  <c r="H15" i="262"/>
  <c r="H16" i="262"/>
  <c r="H17" i="262"/>
  <c r="H18" i="262"/>
  <c r="H19" i="262"/>
  <c r="H20" i="262"/>
  <c r="H21" i="262"/>
  <c r="H22" i="262"/>
  <c r="H23" i="262"/>
  <c r="H24" i="262"/>
  <c r="H14" i="262"/>
  <c r="H13" i="262"/>
  <c r="H36" i="262" l="1"/>
  <c r="H37" i="262" s="1"/>
  <c r="H38" i="262" s="1"/>
  <c r="F5" i="261"/>
  <c r="G11" i="261"/>
  <c r="G10" i="261"/>
  <c r="G9" i="261"/>
  <c r="G8" i="261"/>
  <c r="G7" i="261"/>
  <c r="C11" i="261"/>
  <c r="C10" i="261"/>
  <c r="C9" i="261"/>
  <c r="C8" i="261"/>
  <c r="H15" i="261"/>
  <c r="H16" i="261"/>
  <c r="H17" i="261"/>
  <c r="H18" i="261"/>
  <c r="H19" i="261"/>
  <c r="H20" i="261"/>
  <c r="H21" i="261"/>
  <c r="H22" i="261"/>
  <c r="H23" i="261"/>
  <c r="H24" i="261"/>
  <c r="H14" i="261"/>
  <c r="H13" i="261"/>
  <c r="F5" i="260"/>
  <c r="G11" i="260"/>
  <c r="G10" i="260"/>
  <c r="G9" i="260"/>
  <c r="G8" i="260"/>
  <c r="G7" i="260"/>
  <c r="C11" i="260"/>
  <c r="C10" i="260"/>
  <c r="C9" i="260"/>
  <c r="C8" i="260"/>
  <c r="H15" i="260"/>
  <c r="H16" i="260"/>
  <c r="H17" i="260"/>
  <c r="H18" i="260"/>
  <c r="H19" i="260"/>
  <c r="H20" i="260"/>
  <c r="H21" i="260"/>
  <c r="H22" i="260"/>
  <c r="H23" i="260"/>
  <c r="H24" i="260"/>
  <c r="H14" i="260"/>
  <c r="H13" i="260"/>
  <c r="F5" i="259"/>
  <c r="G11" i="259"/>
  <c r="G10" i="259"/>
  <c r="G9" i="259"/>
  <c r="G8" i="259"/>
  <c r="G7" i="259"/>
  <c r="C11" i="259"/>
  <c r="C10" i="259"/>
  <c r="C9" i="259"/>
  <c r="C8" i="259"/>
  <c r="H15" i="259"/>
  <c r="H16" i="259"/>
  <c r="H17" i="259"/>
  <c r="H18" i="259"/>
  <c r="H19" i="259"/>
  <c r="H20" i="259"/>
  <c r="H21" i="259"/>
  <c r="H22" i="259"/>
  <c r="H23" i="259"/>
  <c r="H24" i="259"/>
  <c r="H14" i="259"/>
  <c r="H13" i="259"/>
  <c r="F5" i="258"/>
  <c r="G11" i="258"/>
  <c r="G10" i="258"/>
  <c r="G9" i="258"/>
  <c r="G8" i="258"/>
  <c r="G7" i="258"/>
  <c r="C11" i="258"/>
  <c r="C10" i="258"/>
  <c r="C9" i="258"/>
  <c r="C8" i="258"/>
  <c r="H15" i="258"/>
  <c r="H16" i="258"/>
  <c r="H17" i="258"/>
  <c r="H18" i="258"/>
  <c r="H19" i="258"/>
  <c r="H20" i="258"/>
  <c r="H21" i="258"/>
  <c r="H22" i="258"/>
  <c r="H23" i="258"/>
  <c r="H24" i="258"/>
  <c r="H14" i="258"/>
  <c r="H13" i="258"/>
  <c r="H36" i="261" l="1"/>
  <c r="H37" i="261" s="1"/>
  <c r="H38" i="261" s="1"/>
  <c r="H36" i="260"/>
  <c r="H37" i="260" s="1"/>
  <c r="H38" i="260" s="1"/>
  <c r="H36" i="259"/>
  <c r="H37" i="259" s="1"/>
  <c r="H38" i="259" s="1"/>
  <c r="H36" i="258"/>
  <c r="H37" i="258" s="1"/>
  <c r="H38" i="258" s="1"/>
  <c r="F5" i="257"/>
  <c r="G11" i="257"/>
  <c r="G10" i="257"/>
  <c r="G9" i="257"/>
  <c r="G8" i="257"/>
  <c r="G7" i="257"/>
  <c r="C11" i="257"/>
  <c r="C10" i="257"/>
  <c r="C9" i="257"/>
  <c r="C8" i="257"/>
  <c r="H15" i="257"/>
  <c r="H16" i="257"/>
  <c r="H17" i="257"/>
  <c r="H18" i="257"/>
  <c r="H19" i="257"/>
  <c r="H20" i="257"/>
  <c r="H21" i="257"/>
  <c r="H22" i="257"/>
  <c r="H23" i="257"/>
  <c r="H24" i="257"/>
  <c r="H14" i="257"/>
  <c r="H13" i="257"/>
  <c r="H36" i="257" l="1"/>
  <c r="H37" i="257" s="1"/>
  <c r="H38" i="257" s="1"/>
  <c r="F5" i="256"/>
  <c r="G11" i="256"/>
  <c r="G10" i="256"/>
  <c r="G9" i="256"/>
  <c r="G8" i="256"/>
  <c r="G7" i="256"/>
  <c r="C11" i="256"/>
  <c r="C10" i="256"/>
  <c r="C9" i="256"/>
  <c r="C8" i="256"/>
  <c r="H15" i="256"/>
  <c r="H16" i="256"/>
  <c r="H17" i="256"/>
  <c r="H18" i="256"/>
  <c r="H19" i="256"/>
  <c r="H20" i="256"/>
  <c r="H21" i="256"/>
  <c r="H22" i="256"/>
  <c r="H23" i="256"/>
  <c r="H24" i="256"/>
  <c r="H14" i="256"/>
  <c r="H13" i="256"/>
  <c r="H36" i="256" l="1"/>
  <c r="H37" i="256" s="1"/>
  <c r="H38" i="256" s="1"/>
  <c r="F5" i="255"/>
  <c r="G11" i="255"/>
  <c r="G10" i="255"/>
  <c r="G9" i="255"/>
  <c r="G8" i="255"/>
  <c r="G7" i="255"/>
  <c r="C11" i="255"/>
  <c r="C10" i="255"/>
  <c r="C9" i="255"/>
  <c r="C8" i="255"/>
  <c r="H15" i="255"/>
  <c r="H16" i="255"/>
  <c r="H17" i="255"/>
  <c r="H18" i="255"/>
  <c r="H19" i="255"/>
  <c r="H20" i="255"/>
  <c r="H21" i="255"/>
  <c r="H22" i="255"/>
  <c r="H23" i="255"/>
  <c r="H24" i="255"/>
  <c r="H14" i="255"/>
  <c r="H13" i="255"/>
  <c r="F5" i="254"/>
  <c r="G11" i="254"/>
  <c r="G10" i="254"/>
  <c r="G9" i="254"/>
  <c r="G8" i="254"/>
  <c r="G7" i="254"/>
  <c r="C11" i="254"/>
  <c r="C10" i="254"/>
  <c r="C9" i="254"/>
  <c r="C8" i="254"/>
  <c r="H15" i="254"/>
  <c r="H16" i="254"/>
  <c r="H17" i="254"/>
  <c r="H18" i="254"/>
  <c r="H19" i="254"/>
  <c r="H20" i="254"/>
  <c r="H21" i="254"/>
  <c r="H22" i="254"/>
  <c r="H23" i="254"/>
  <c r="H24" i="254"/>
  <c r="H14" i="254"/>
  <c r="H13" i="254"/>
  <c r="F5" i="253"/>
  <c r="G11" i="253"/>
  <c r="G10" i="253"/>
  <c r="G9" i="253"/>
  <c r="G8" i="253"/>
  <c r="G7" i="253"/>
  <c r="C11" i="253"/>
  <c r="C10" i="253"/>
  <c r="C9" i="253"/>
  <c r="C8" i="253"/>
  <c r="H15" i="253"/>
  <c r="H16" i="253"/>
  <c r="H17" i="253"/>
  <c r="H18" i="253"/>
  <c r="H19" i="253"/>
  <c r="H20" i="253"/>
  <c r="H21" i="253"/>
  <c r="H22" i="253"/>
  <c r="H23" i="253"/>
  <c r="H24" i="253"/>
  <c r="H14" i="253"/>
  <c r="H13" i="253"/>
  <c r="H36" i="255" l="1"/>
  <c r="H36" i="254"/>
  <c r="H37" i="254" s="1"/>
  <c r="H38" i="254" s="1"/>
  <c r="H36" i="253"/>
  <c r="H37" i="253" s="1"/>
  <c r="H38" i="253" s="1"/>
  <c r="F5" i="252"/>
  <c r="G11" i="252"/>
  <c r="G10" i="252"/>
  <c r="G9" i="252"/>
  <c r="G8" i="252"/>
  <c r="G7" i="252"/>
  <c r="C11" i="252"/>
  <c r="C10" i="252"/>
  <c r="C9" i="252"/>
  <c r="C8" i="252"/>
  <c r="H15" i="252"/>
  <c r="H16" i="252"/>
  <c r="H17" i="252"/>
  <c r="H18" i="252"/>
  <c r="H19" i="252"/>
  <c r="H20" i="252"/>
  <c r="H21" i="252"/>
  <c r="H22" i="252"/>
  <c r="H23" i="252"/>
  <c r="H24" i="252"/>
  <c r="H14" i="252"/>
  <c r="H13" i="252"/>
  <c r="H5" i="252"/>
  <c r="H37" i="255" l="1"/>
  <c r="H39" i="255"/>
  <c r="H38" i="255"/>
  <c r="H36" i="252"/>
  <c r="H37" i="252" s="1"/>
  <c r="H38" i="252" s="1"/>
  <c r="F5" i="251"/>
  <c r="G11" i="251"/>
  <c r="G10" i="251"/>
  <c r="G9" i="251"/>
  <c r="G8" i="251"/>
  <c r="G7" i="251"/>
  <c r="C11" i="251"/>
  <c r="C10" i="251"/>
  <c r="C9" i="251"/>
  <c r="C8" i="251"/>
  <c r="H15" i="251"/>
  <c r="H16" i="251"/>
  <c r="H17" i="251"/>
  <c r="H18" i="251"/>
  <c r="H19" i="251"/>
  <c r="H20" i="251"/>
  <c r="H21" i="251"/>
  <c r="H22" i="251"/>
  <c r="H23" i="251"/>
  <c r="H24" i="251"/>
  <c r="H14" i="251"/>
  <c r="H13" i="251"/>
  <c r="F5" i="250"/>
  <c r="G11" i="250"/>
  <c r="G10" i="250"/>
  <c r="G9" i="250"/>
  <c r="G8" i="250"/>
  <c r="G7" i="250"/>
  <c r="C11" i="250"/>
  <c r="C10" i="250"/>
  <c r="C9" i="250"/>
  <c r="C8" i="250"/>
  <c r="H15" i="250"/>
  <c r="H16" i="250"/>
  <c r="H17" i="250"/>
  <c r="H18" i="250"/>
  <c r="H19" i="250"/>
  <c r="H20" i="250"/>
  <c r="H21" i="250"/>
  <c r="H22" i="250"/>
  <c r="H23" i="250"/>
  <c r="H24" i="250"/>
  <c r="H14" i="250"/>
  <c r="H13" i="250"/>
  <c r="F5" i="249"/>
  <c r="G11" i="249"/>
  <c r="G10" i="249"/>
  <c r="G9" i="249"/>
  <c r="G8" i="249"/>
  <c r="G7" i="249"/>
  <c r="C11" i="249"/>
  <c r="C10" i="249"/>
  <c r="C9" i="249"/>
  <c r="C8" i="249"/>
  <c r="H15" i="249"/>
  <c r="H16" i="249"/>
  <c r="H17" i="249"/>
  <c r="H18" i="249"/>
  <c r="H19" i="249"/>
  <c r="H20" i="249"/>
  <c r="H21" i="249"/>
  <c r="H22" i="249"/>
  <c r="H23" i="249"/>
  <c r="H24" i="249"/>
  <c r="H14" i="249"/>
  <c r="H13" i="249"/>
  <c r="H40" i="255" l="1"/>
  <c r="H36" i="251"/>
  <c r="H37" i="251" s="1"/>
  <c r="H38" i="251" s="1"/>
  <c r="H36" i="250"/>
  <c r="H37" i="250" s="1"/>
  <c r="H38" i="250" s="1"/>
  <c r="H41" i="250" s="1"/>
  <c r="H36" i="249"/>
  <c r="H37" i="249" s="1"/>
  <c r="H38" i="249" s="1"/>
  <c r="H16" i="247"/>
  <c r="F5" i="247"/>
  <c r="G11" i="247"/>
  <c r="G10" i="247"/>
  <c r="G9" i="247"/>
  <c r="G8" i="247"/>
  <c r="G7" i="247"/>
  <c r="C11" i="247"/>
  <c r="C10" i="247"/>
  <c r="C9" i="247"/>
  <c r="C8" i="247"/>
  <c r="H15" i="247"/>
  <c r="H18" i="247"/>
  <c r="H19" i="247"/>
  <c r="H20" i="247"/>
  <c r="H21" i="247"/>
  <c r="H22" i="247"/>
  <c r="H23" i="247"/>
  <c r="H24" i="247"/>
  <c r="H14" i="247"/>
  <c r="H13" i="247"/>
  <c r="H36" i="247" l="1"/>
  <c r="H37" i="247" l="1"/>
  <c r="H39" i="247"/>
  <c r="H38" i="247"/>
  <c r="H40" i="247" l="1"/>
  <c r="F5" i="246"/>
  <c r="G11" i="246"/>
  <c r="G10" i="246"/>
  <c r="G9" i="246"/>
  <c r="G8" i="246"/>
  <c r="G7" i="246"/>
  <c r="C11" i="246"/>
  <c r="C10" i="246"/>
  <c r="C9" i="246"/>
  <c r="C8" i="246"/>
  <c r="H15" i="246"/>
  <c r="H16" i="246"/>
  <c r="H17" i="246"/>
  <c r="H18" i="246"/>
  <c r="H19" i="246"/>
  <c r="H20" i="246"/>
  <c r="H21" i="246"/>
  <c r="H22" i="246"/>
  <c r="H23" i="246"/>
  <c r="H24" i="246"/>
  <c r="H14" i="246"/>
  <c r="H13" i="246"/>
  <c r="H36" i="246" l="1"/>
  <c r="H39" i="246" l="1"/>
  <c r="H38" i="246"/>
  <c r="H37" i="246"/>
  <c r="F5" i="245"/>
  <c r="G11" i="245"/>
  <c r="G10" i="245"/>
  <c r="G9" i="245"/>
  <c r="G8" i="245"/>
  <c r="G7" i="245"/>
  <c r="C11" i="245"/>
  <c r="C10" i="245"/>
  <c r="C9" i="245"/>
  <c r="C8" i="245"/>
  <c r="H15" i="245"/>
  <c r="H16" i="245"/>
  <c r="H17" i="245"/>
  <c r="H18" i="245"/>
  <c r="H19" i="245"/>
  <c r="H20" i="245"/>
  <c r="H21" i="245"/>
  <c r="H22" i="245"/>
  <c r="H23" i="245"/>
  <c r="H24" i="245"/>
  <c r="H14" i="245"/>
  <c r="H13" i="245"/>
  <c r="H40" i="246" l="1"/>
  <c r="H43" i="246" s="1"/>
  <c r="H36" i="245"/>
  <c r="H37" i="245" s="1"/>
  <c r="H38" i="245" s="1"/>
  <c r="F5" i="244"/>
  <c r="G11" i="244"/>
  <c r="G10" i="244"/>
  <c r="G9" i="244"/>
  <c r="G8" i="244"/>
  <c r="G7" i="244"/>
  <c r="C11" i="244"/>
  <c r="C10" i="244"/>
  <c r="C9" i="244"/>
  <c r="C8" i="244"/>
  <c r="H15" i="244"/>
  <c r="H16" i="244"/>
  <c r="H17" i="244"/>
  <c r="H18" i="244"/>
  <c r="H19" i="244"/>
  <c r="H20" i="244"/>
  <c r="H21" i="244"/>
  <c r="H22" i="244"/>
  <c r="H23" i="244"/>
  <c r="H24" i="244"/>
  <c r="H14" i="244"/>
  <c r="H13" i="244"/>
  <c r="F5" i="243"/>
  <c r="G11" i="243"/>
  <c r="G10" i="243"/>
  <c r="G9" i="243"/>
  <c r="G8" i="243"/>
  <c r="G7" i="243"/>
  <c r="C11" i="243"/>
  <c r="C10" i="243"/>
  <c r="C9" i="243"/>
  <c r="C8" i="243"/>
  <c r="H15" i="243"/>
  <c r="H16" i="243"/>
  <c r="H17" i="243"/>
  <c r="H18" i="243"/>
  <c r="H19" i="243"/>
  <c r="H20" i="243"/>
  <c r="H21" i="243"/>
  <c r="H22" i="243"/>
  <c r="H23" i="243"/>
  <c r="H24" i="243"/>
  <c r="H14" i="243"/>
  <c r="H13" i="243"/>
  <c r="H36" i="244" l="1"/>
  <c r="H37" i="244" s="1"/>
  <c r="H38" i="244" s="1"/>
  <c r="H36" i="243"/>
  <c r="H37" i="243" s="1"/>
  <c r="H38" i="243" s="1"/>
  <c r="F5" i="242"/>
  <c r="G11" i="242"/>
  <c r="G10" i="242"/>
  <c r="G9" i="242"/>
  <c r="G8" i="242"/>
  <c r="G7" i="242"/>
  <c r="C11" i="242"/>
  <c r="C10" i="242"/>
  <c r="C9" i="242"/>
  <c r="C8" i="242"/>
  <c r="H15" i="242"/>
  <c r="H16" i="242"/>
  <c r="H17" i="242"/>
  <c r="H18" i="242"/>
  <c r="H19" i="242"/>
  <c r="H20" i="242"/>
  <c r="H21" i="242"/>
  <c r="H22" i="242"/>
  <c r="H23" i="242"/>
  <c r="H24" i="242"/>
  <c r="H14" i="242"/>
  <c r="H13" i="242"/>
  <c r="H5" i="242"/>
  <c r="H36" i="242" l="1"/>
  <c r="H37" i="242" s="1"/>
  <c r="H38" i="242" s="1"/>
  <c r="F5" i="241"/>
  <c r="G11" i="241"/>
  <c r="G10" i="241"/>
  <c r="G9" i="241"/>
  <c r="G8" i="241"/>
  <c r="G7" i="241"/>
  <c r="C11" i="241"/>
  <c r="C10" i="241"/>
  <c r="C9" i="241"/>
  <c r="C8" i="241"/>
  <c r="H15" i="241"/>
  <c r="H16" i="241"/>
  <c r="H17" i="241"/>
  <c r="H18" i="241"/>
  <c r="H19" i="241"/>
  <c r="H20" i="241"/>
  <c r="H21" i="241"/>
  <c r="H22" i="241"/>
  <c r="H23" i="241"/>
  <c r="H24" i="241"/>
  <c r="H14" i="241"/>
  <c r="H13" i="241"/>
  <c r="H36" i="241" l="1"/>
  <c r="H37" i="241" s="1"/>
  <c r="H38" i="241" s="1"/>
  <c r="F5" i="240"/>
  <c r="G11" i="240"/>
  <c r="G10" i="240"/>
  <c r="G9" i="240"/>
  <c r="G8" i="240"/>
  <c r="G7" i="240"/>
  <c r="C11" i="240"/>
  <c r="C10" i="240"/>
  <c r="C9" i="240"/>
  <c r="C8" i="240"/>
  <c r="H15" i="240"/>
  <c r="H16" i="240"/>
  <c r="H17" i="240"/>
  <c r="H18" i="240"/>
  <c r="H19" i="240"/>
  <c r="H20" i="240"/>
  <c r="H21" i="240"/>
  <c r="H22" i="240"/>
  <c r="H23" i="240"/>
  <c r="H24" i="240"/>
  <c r="H14" i="240"/>
  <c r="H13" i="240"/>
  <c r="H36" i="240" l="1"/>
  <c r="H37" i="240" s="1"/>
  <c r="H38" i="240" s="1"/>
  <c r="I24" i="238"/>
  <c r="F5" i="239"/>
  <c r="G11" i="239"/>
  <c r="G10" i="239"/>
  <c r="G9" i="239"/>
  <c r="G8" i="239"/>
  <c r="G7" i="239"/>
  <c r="C11" i="239"/>
  <c r="C10" i="239"/>
  <c r="C9" i="239"/>
  <c r="C8" i="239"/>
  <c r="H15" i="239"/>
  <c r="H16" i="239"/>
  <c r="H17" i="239"/>
  <c r="H18" i="239"/>
  <c r="H19" i="239"/>
  <c r="H20" i="239"/>
  <c r="H21" i="239"/>
  <c r="H22" i="239"/>
  <c r="H23" i="239"/>
  <c r="H24" i="239"/>
  <c r="H14" i="239"/>
  <c r="H13" i="239"/>
  <c r="H5" i="239"/>
  <c r="F5" i="238"/>
  <c r="G11" i="238"/>
  <c r="G10" i="238"/>
  <c r="G9" i="238"/>
  <c r="G8" i="238"/>
  <c r="G7" i="238"/>
  <c r="C11" i="238"/>
  <c r="C10" i="238"/>
  <c r="C9" i="238"/>
  <c r="C8" i="238"/>
  <c r="H15" i="238"/>
  <c r="H16" i="238"/>
  <c r="H17" i="238"/>
  <c r="H18" i="238"/>
  <c r="H19" i="238"/>
  <c r="H20" i="238"/>
  <c r="H21" i="238"/>
  <c r="H22" i="238"/>
  <c r="H23" i="238"/>
  <c r="H24" i="238"/>
  <c r="H14" i="238"/>
  <c r="H13" i="238"/>
  <c r="F5" i="237"/>
  <c r="G11" i="237"/>
  <c r="G10" i="237"/>
  <c r="G9" i="237"/>
  <c r="G8" i="237"/>
  <c r="G7" i="237"/>
  <c r="C11" i="237"/>
  <c r="C10" i="237"/>
  <c r="C9" i="237"/>
  <c r="C8" i="237"/>
  <c r="H15" i="237"/>
  <c r="H16" i="237"/>
  <c r="H17" i="237"/>
  <c r="H18" i="237"/>
  <c r="H19" i="237"/>
  <c r="H20" i="237"/>
  <c r="H21" i="237"/>
  <c r="H22" i="237"/>
  <c r="H23" i="237"/>
  <c r="H24" i="237"/>
  <c r="H14" i="237"/>
  <c r="H13" i="237"/>
  <c r="H36" i="239" l="1"/>
  <c r="H37" i="239" s="1"/>
  <c r="H38" i="239" s="1"/>
  <c r="H36" i="238"/>
  <c r="H37" i="238" s="1"/>
  <c r="H38" i="238" s="1"/>
  <c r="H36" i="237"/>
  <c r="H37" i="237" s="1"/>
  <c r="H38" i="237" s="1"/>
  <c r="F5" i="236" l="1"/>
  <c r="G11" i="236"/>
  <c r="G10" i="236"/>
  <c r="G9" i="236"/>
  <c r="G8" i="236"/>
  <c r="G7" i="236"/>
  <c r="C11" i="236"/>
  <c r="C10" i="236"/>
  <c r="C9" i="236"/>
  <c r="C8" i="236"/>
  <c r="H15" i="236"/>
  <c r="H16" i="236"/>
  <c r="H17" i="236"/>
  <c r="H18" i="236"/>
  <c r="H19" i="236"/>
  <c r="H20" i="236"/>
  <c r="H21" i="236"/>
  <c r="H22" i="236"/>
  <c r="H23" i="236"/>
  <c r="H24" i="236"/>
  <c r="H14" i="236"/>
  <c r="H13" i="236"/>
  <c r="H5" i="236"/>
  <c r="F5" i="235"/>
  <c r="G11" i="235"/>
  <c r="G10" i="235"/>
  <c r="G9" i="235"/>
  <c r="G8" i="235"/>
  <c r="G7" i="235"/>
  <c r="C11" i="235"/>
  <c r="C10" i="235"/>
  <c r="C9" i="235"/>
  <c r="C8" i="235"/>
  <c r="H15" i="235"/>
  <c r="H16" i="235"/>
  <c r="H17" i="235"/>
  <c r="H18" i="235"/>
  <c r="H19" i="235"/>
  <c r="H20" i="235"/>
  <c r="H21" i="235"/>
  <c r="H22" i="235"/>
  <c r="H23" i="235"/>
  <c r="H24" i="235"/>
  <c r="H14" i="235"/>
  <c r="H13" i="235"/>
  <c r="F5" i="234"/>
  <c r="G11" i="234"/>
  <c r="G10" i="234"/>
  <c r="G9" i="234"/>
  <c r="G8" i="234"/>
  <c r="G7" i="234"/>
  <c r="C11" i="234"/>
  <c r="C10" i="234"/>
  <c r="C9" i="234"/>
  <c r="C8" i="234"/>
  <c r="H15" i="234"/>
  <c r="H16" i="234"/>
  <c r="H17" i="234"/>
  <c r="H18" i="234"/>
  <c r="H19" i="234"/>
  <c r="H20" i="234"/>
  <c r="H21" i="234"/>
  <c r="H22" i="234"/>
  <c r="H23" i="234"/>
  <c r="H24" i="234"/>
  <c r="H14" i="234"/>
  <c r="H13" i="234"/>
  <c r="H36" i="236" l="1"/>
  <c r="H37" i="236" s="1"/>
  <c r="H38" i="236" s="1"/>
  <c r="H36" i="234"/>
  <c r="H37" i="234" s="1"/>
  <c r="H38" i="234" s="1"/>
  <c r="H36" i="235"/>
  <c r="H37" i="235" s="1"/>
  <c r="H38" i="235" s="1"/>
  <c r="F5" i="233"/>
  <c r="G11" i="233"/>
  <c r="G10" i="233"/>
  <c r="G9" i="233"/>
  <c r="G8" i="233"/>
  <c r="G7" i="233"/>
  <c r="C11" i="233"/>
  <c r="C10" i="233"/>
  <c r="C9" i="233"/>
  <c r="C8" i="233"/>
  <c r="H15" i="233"/>
  <c r="H16" i="233"/>
  <c r="H17" i="233"/>
  <c r="H18" i="233"/>
  <c r="H19" i="233"/>
  <c r="H20" i="233"/>
  <c r="H21" i="233"/>
  <c r="H22" i="233"/>
  <c r="H23" i="233"/>
  <c r="H24" i="233"/>
  <c r="H14" i="233"/>
  <c r="H13" i="233"/>
  <c r="F5" i="232"/>
  <c r="G11" i="232"/>
  <c r="G10" i="232"/>
  <c r="G9" i="232"/>
  <c r="G8" i="232"/>
  <c r="G7" i="232"/>
  <c r="C11" i="232"/>
  <c r="C10" i="232"/>
  <c r="C9" i="232"/>
  <c r="C8" i="232"/>
  <c r="H15" i="232"/>
  <c r="H16" i="232"/>
  <c r="H17" i="232"/>
  <c r="H18" i="232"/>
  <c r="H19" i="232"/>
  <c r="H20" i="232"/>
  <c r="H21" i="232"/>
  <c r="H22" i="232"/>
  <c r="H23" i="232"/>
  <c r="H24" i="232"/>
  <c r="H14" i="232"/>
  <c r="H13" i="232"/>
  <c r="H36" i="233" l="1"/>
  <c r="H37" i="233" s="1"/>
  <c r="H38" i="233" s="1"/>
  <c r="H36" i="232"/>
  <c r="H37" i="232" s="1"/>
  <c r="H38" i="232" s="1"/>
  <c r="J12" i="231"/>
  <c r="F5" i="231" l="1"/>
  <c r="G11" i="231"/>
  <c r="G10" i="231"/>
  <c r="G9" i="231"/>
  <c r="G8" i="231"/>
  <c r="G7" i="231"/>
  <c r="C11" i="231"/>
  <c r="C10" i="231"/>
  <c r="C9" i="231"/>
  <c r="C8" i="231"/>
  <c r="H15" i="231"/>
  <c r="H16" i="231"/>
  <c r="H17" i="231"/>
  <c r="H18" i="231"/>
  <c r="H19" i="231"/>
  <c r="H20" i="231"/>
  <c r="H21" i="231"/>
  <c r="H22" i="231"/>
  <c r="H23" i="231"/>
  <c r="H24" i="231"/>
  <c r="H14" i="231"/>
  <c r="H13" i="231"/>
  <c r="H5" i="231"/>
  <c r="H36" i="231" l="1"/>
  <c r="H37" i="231" s="1"/>
  <c r="H38" i="231" s="1"/>
  <c r="F5" i="230"/>
  <c r="G11" i="230"/>
  <c r="G10" i="230"/>
  <c r="G9" i="230"/>
  <c r="G8" i="230"/>
  <c r="G7" i="230"/>
  <c r="C11" i="230"/>
  <c r="C10" i="230"/>
  <c r="C9" i="230"/>
  <c r="C8" i="230"/>
  <c r="H15" i="230"/>
  <c r="H16" i="230"/>
  <c r="H17" i="230"/>
  <c r="H18" i="230"/>
  <c r="H19" i="230"/>
  <c r="H20" i="230"/>
  <c r="H21" i="230"/>
  <c r="H22" i="230"/>
  <c r="H23" i="230"/>
  <c r="H24" i="230"/>
  <c r="H14" i="230"/>
  <c r="H13" i="230"/>
  <c r="F5" i="229"/>
  <c r="G11" i="229"/>
  <c r="G10" i="229"/>
  <c r="G9" i="229"/>
  <c r="G8" i="229"/>
  <c r="G7" i="229"/>
  <c r="C11" i="229"/>
  <c r="C10" i="229"/>
  <c r="C9" i="229"/>
  <c r="C8" i="229"/>
  <c r="H15" i="229"/>
  <c r="H16" i="229"/>
  <c r="H17" i="229"/>
  <c r="H18" i="229"/>
  <c r="H19" i="229"/>
  <c r="H20" i="229"/>
  <c r="H21" i="229"/>
  <c r="H22" i="229"/>
  <c r="H23" i="229"/>
  <c r="H24" i="229"/>
  <c r="H14" i="229"/>
  <c r="H13" i="229"/>
  <c r="H36" i="229" l="1"/>
  <c r="H37" i="229" s="1"/>
  <c r="H38" i="229" s="1"/>
  <c r="H36" i="230"/>
  <c r="H37" i="230" l="1"/>
  <c r="H39" i="230"/>
  <c r="H38" i="230"/>
  <c r="F5" i="228"/>
  <c r="G11" i="228"/>
  <c r="G10" i="228"/>
  <c r="G9" i="228"/>
  <c r="G8" i="228"/>
  <c r="G7" i="228"/>
  <c r="C11" i="228"/>
  <c r="C10" i="228"/>
  <c r="C9" i="228"/>
  <c r="C8" i="228"/>
  <c r="H15" i="228"/>
  <c r="H16" i="228"/>
  <c r="H17" i="228"/>
  <c r="H18" i="228"/>
  <c r="H19" i="228"/>
  <c r="H20" i="228"/>
  <c r="H21" i="228"/>
  <c r="H22" i="228"/>
  <c r="H23" i="228"/>
  <c r="H24" i="228"/>
  <c r="H14" i="228"/>
  <c r="H13" i="228"/>
  <c r="H40" i="230" l="1"/>
  <c r="H36" i="228"/>
  <c r="H37" i="228" s="1"/>
  <c r="H38" i="228" s="1"/>
  <c r="F5" i="227"/>
  <c r="G11" i="227"/>
  <c r="G10" i="227"/>
  <c r="G9" i="227"/>
  <c r="G8" i="227"/>
  <c r="G7" i="227"/>
  <c r="C11" i="227"/>
  <c r="C10" i="227"/>
  <c r="C9" i="227"/>
  <c r="C8" i="227"/>
  <c r="H15" i="227"/>
  <c r="H16" i="227"/>
  <c r="H17" i="227"/>
  <c r="H18" i="227"/>
  <c r="H19" i="227"/>
  <c r="H20" i="227"/>
  <c r="H21" i="227"/>
  <c r="H22" i="227"/>
  <c r="H23" i="227"/>
  <c r="H24" i="227"/>
  <c r="H14" i="227"/>
  <c r="H13" i="227"/>
  <c r="H36" i="227" l="1"/>
  <c r="H37" i="227" s="1"/>
  <c r="H38" i="227" s="1"/>
  <c r="F5" i="225"/>
  <c r="G11" i="225"/>
  <c r="G10" i="225"/>
  <c r="G9" i="225"/>
  <c r="G8" i="225"/>
  <c r="G7" i="225"/>
  <c r="C11" i="225"/>
  <c r="C10" i="225"/>
  <c r="C9" i="225"/>
  <c r="C8" i="225"/>
  <c r="H15" i="225"/>
  <c r="H16" i="225"/>
  <c r="H17" i="225"/>
  <c r="H18" i="225"/>
  <c r="H19" i="225"/>
  <c r="H20" i="225"/>
  <c r="H21" i="225"/>
  <c r="H22" i="225"/>
  <c r="H23" i="225"/>
  <c r="H24" i="225"/>
  <c r="H14" i="225"/>
  <c r="H13" i="225"/>
  <c r="F5" i="224"/>
  <c r="G11" i="224"/>
  <c r="G10" i="224"/>
  <c r="G9" i="224"/>
  <c r="G8" i="224"/>
  <c r="G7" i="224"/>
  <c r="C11" i="224"/>
  <c r="C10" i="224"/>
  <c r="C9" i="224"/>
  <c r="C8" i="224"/>
  <c r="H15" i="224"/>
  <c r="H16" i="224"/>
  <c r="H17" i="224"/>
  <c r="H18" i="224"/>
  <c r="H19" i="224"/>
  <c r="H20" i="224"/>
  <c r="H21" i="224"/>
  <c r="H22" i="224"/>
  <c r="H23" i="224"/>
  <c r="H24" i="224"/>
  <c r="H14" i="224"/>
  <c r="H13" i="224"/>
  <c r="F5" i="223"/>
  <c r="G11" i="223"/>
  <c r="G10" i="223"/>
  <c r="G9" i="223"/>
  <c r="G8" i="223"/>
  <c r="G7" i="223"/>
  <c r="C11" i="223"/>
  <c r="C10" i="223"/>
  <c r="C9" i="223"/>
  <c r="C8" i="223"/>
  <c r="H15" i="223"/>
  <c r="H16" i="223"/>
  <c r="H17" i="223"/>
  <c r="H18" i="223"/>
  <c r="H19" i="223"/>
  <c r="H20" i="223"/>
  <c r="H21" i="223"/>
  <c r="H22" i="223"/>
  <c r="H23" i="223"/>
  <c r="H24" i="223"/>
  <c r="H14" i="223"/>
  <c r="H13" i="223"/>
  <c r="H36" i="224" l="1"/>
  <c r="H37" i="224" s="1"/>
  <c r="H38" i="224" s="1"/>
  <c r="H36" i="225"/>
  <c r="H36" i="223"/>
  <c r="H37" i="223" s="1"/>
  <c r="H38" i="223" s="1"/>
  <c r="F5" i="222"/>
  <c r="G11" i="222"/>
  <c r="G10" i="222"/>
  <c r="G9" i="222"/>
  <c r="G8" i="222"/>
  <c r="G7" i="222"/>
  <c r="C11" i="222"/>
  <c r="C10" i="222"/>
  <c r="C9" i="222"/>
  <c r="C8" i="222"/>
  <c r="H15" i="222"/>
  <c r="H16" i="222"/>
  <c r="H17" i="222"/>
  <c r="H18" i="222"/>
  <c r="H19" i="222"/>
  <c r="H20" i="222"/>
  <c r="H21" i="222"/>
  <c r="H22" i="222"/>
  <c r="H23" i="222"/>
  <c r="H24" i="222"/>
  <c r="H14" i="222"/>
  <c r="H13" i="222"/>
  <c r="H37" i="225" l="1"/>
  <c r="H39" i="225"/>
  <c r="H38" i="225"/>
  <c r="H36" i="222"/>
  <c r="H37" i="222" s="1"/>
  <c r="H38" i="222" s="1"/>
  <c r="F5" i="221"/>
  <c r="G11" i="221"/>
  <c r="G10" i="221"/>
  <c r="G9" i="221"/>
  <c r="G8" i="221"/>
  <c r="G7" i="221"/>
  <c r="C11" i="221"/>
  <c r="C10" i="221"/>
  <c r="C9" i="221"/>
  <c r="C8" i="221"/>
  <c r="H15" i="221"/>
  <c r="H16" i="221"/>
  <c r="H17" i="221"/>
  <c r="H18" i="221"/>
  <c r="H19" i="221"/>
  <c r="H20" i="221"/>
  <c r="H21" i="221"/>
  <c r="H22" i="221"/>
  <c r="H23" i="221"/>
  <c r="H24" i="221"/>
  <c r="H14" i="221"/>
  <c r="H13" i="221"/>
  <c r="H40" i="225" l="1"/>
  <c r="H36" i="221"/>
  <c r="H37" i="221" s="1"/>
  <c r="H38" i="221" s="1"/>
  <c r="F5" i="220" l="1"/>
  <c r="G11" i="220"/>
  <c r="G10" i="220"/>
  <c r="G9" i="220"/>
  <c r="G8" i="220"/>
  <c r="G7" i="220"/>
  <c r="C11" i="220"/>
  <c r="C10" i="220"/>
  <c r="C9" i="220"/>
  <c r="C8" i="220"/>
  <c r="H15" i="220"/>
  <c r="H16" i="220"/>
  <c r="H17" i="220"/>
  <c r="H18" i="220"/>
  <c r="H19" i="220"/>
  <c r="H20" i="220"/>
  <c r="H21" i="220"/>
  <c r="H22" i="220"/>
  <c r="H23" i="220"/>
  <c r="H24" i="220"/>
  <c r="H14" i="220"/>
  <c r="H13" i="220"/>
  <c r="F5" i="219"/>
  <c r="G11" i="219"/>
  <c r="G10" i="219"/>
  <c r="G9" i="219"/>
  <c r="G8" i="219"/>
  <c r="G7" i="219"/>
  <c r="C11" i="219"/>
  <c r="C10" i="219"/>
  <c r="C9" i="219"/>
  <c r="C8" i="219"/>
  <c r="H15" i="219"/>
  <c r="H16" i="219"/>
  <c r="H17" i="219"/>
  <c r="H18" i="219"/>
  <c r="H19" i="219"/>
  <c r="H20" i="219"/>
  <c r="H21" i="219"/>
  <c r="H22" i="219"/>
  <c r="H23" i="219"/>
  <c r="H24" i="219"/>
  <c r="H14" i="219"/>
  <c r="H13" i="219"/>
  <c r="H36" i="219" l="1"/>
  <c r="H37" i="219" s="1"/>
  <c r="H38" i="219" s="1"/>
  <c r="H36" i="220"/>
  <c r="H37" i="220" s="1"/>
  <c r="H38" i="220" s="1"/>
  <c r="F5" i="218" l="1"/>
  <c r="G11" i="218"/>
  <c r="G10" i="218"/>
  <c r="G9" i="218"/>
  <c r="G8" i="218"/>
  <c r="G7" i="218"/>
  <c r="C11" i="218"/>
  <c r="C10" i="218"/>
  <c r="C9" i="218"/>
  <c r="C8" i="218"/>
  <c r="H15" i="218"/>
  <c r="H16" i="218"/>
  <c r="H17" i="218"/>
  <c r="H18" i="218"/>
  <c r="H19" i="218"/>
  <c r="H20" i="218"/>
  <c r="H21" i="218"/>
  <c r="H22" i="218"/>
  <c r="H23" i="218"/>
  <c r="H24" i="218"/>
  <c r="H14" i="218"/>
  <c r="H13" i="218"/>
  <c r="F5" i="217"/>
  <c r="G11" i="217"/>
  <c r="G10" i="217"/>
  <c r="G9" i="217"/>
  <c r="G8" i="217"/>
  <c r="G7" i="217"/>
  <c r="C11" i="217"/>
  <c r="C10" i="217"/>
  <c r="C9" i="217"/>
  <c r="C8" i="217"/>
  <c r="H15" i="217"/>
  <c r="H16" i="217"/>
  <c r="H17" i="217"/>
  <c r="H18" i="217"/>
  <c r="H19" i="217"/>
  <c r="H20" i="217"/>
  <c r="H21" i="217"/>
  <c r="H22" i="217"/>
  <c r="H23" i="217"/>
  <c r="H24" i="217"/>
  <c r="H14" i="217"/>
  <c r="H13" i="217"/>
  <c r="H5" i="217"/>
  <c r="F5" i="216"/>
  <c r="G11" i="216"/>
  <c r="G10" i="216"/>
  <c r="G9" i="216"/>
  <c r="G8" i="216"/>
  <c r="G7" i="216"/>
  <c r="C11" i="216"/>
  <c r="C10" i="216"/>
  <c r="C9" i="216"/>
  <c r="C8" i="216"/>
  <c r="H15" i="216"/>
  <c r="H16" i="216"/>
  <c r="H17" i="216"/>
  <c r="H18" i="216"/>
  <c r="H19" i="216"/>
  <c r="H20" i="216"/>
  <c r="H21" i="216"/>
  <c r="H22" i="216"/>
  <c r="H23" i="216"/>
  <c r="H24" i="216"/>
  <c r="H14" i="216"/>
  <c r="H13" i="216"/>
  <c r="F5" i="215"/>
  <c r="G11" i="215"/>
  <c r="G10" i="215"/>
  <c r="G9" i="215"/>
  <c r="G8" i="215"/>
  <c r="G7" i="215"/>
  <c r="C11" i="215"/>
  <c r="C10" i="215"/>
  <c r="C9" i="215"/>
  <c r="C8" i="215"/>
  <c r="H15" i="215"/>
  <c r="H16" i="215"/>
  <c r="H17" i="215"/>
  <c r="H18" i="215"/>
  <c r="H19" i="215"/>
  <c r="H20" i="215"/>
  <c r="H21" i="215"/>
  <c r="H22" i="215"/>
  <c r="H23" i="215"/>
  <c r="H24" i="215"/>
  <c r="H14" i="215"/>
  <c r="H13" i="215"/>
  <c r="F5" i="214"/>
  <c r="G11" i="214"/>
  <c r="G10" i="214"/>
  <c r="G9" i="214"/>
  <c r="G8" i="214"/>
  <c r="G7" i="214"/>
  <c r="C11" i="214"/>
  <c r="C10" i="214"/>
  <c r="C9" i="214"/>
  <c r="C8" i="214"/>
  <c r="H15" i="214"/>
  <c r="H16" i="214"/>
  <c r="H17" i="214"/>
  <c r="H18" i="214"/>
  <c r="H19" i="214"/>
  <c r="H20" i="214"/>
  <c r="H21" i="214"/>
  <c r="H22" i="214"/>
  <c r="H23" i="214"/>
  <c r="H24" i="214"/>
  <c r="H14" i="214"/>
  <c r="H13" i="214"/>
  <c r="F5" i="213"/>
  <c r="G11" i="213"/>
  <c r="G10" i="213"/>
  <c r="G9" i="213"/>
  <c r="G8" i="213"/>
  <c r="G7" i="213"/>
  <c r="C11" i="213"/>
  <c r="C10" i="213"/>
  <c r="C9" i="213"/>
  <c r="C8" i="213"/>
  <c r="H15" i="213"/>
  <c r="H16" i="213"/>
  <c r="H17" i="213"/>
  <c r="H18" i="213"/>
  <c r="H19" i="213"/>
  <c r="H20" i="213"/>
  <c r="H21" i="213"/>
  <c r="H22" i="213"/>
  <c r="H23" i="213"/>
  <c r="H24" i="213"/>
  <c r="H14" i="213"/>
  <c r="H13" i="213"/>
  <c r="F5" i="212"/>
  <c r="G11" i="212"/>
  <c r="G10" i="212"/>
  <c r="G9" i="212"/>
  <c r="G8" i="212"/>
  <c r="G7" i="212"/>
  <c r="C11" i="212"/>
  <c r="C10" i="212"/>
  <c r="C9" i="212"/>
  <c r="C8" i="212"/>
  <c r="H15" i="212"/>
  <c r="H16" i="212"/>
  <c r="H17" i="212"/>
  <c r="H18" i="212"/>
  <c r="H19" i="212"/>
  <c r="H20" i="212"/>
  <c r="H21" i="212"/>
  <c r="H22" i="212"/>
  <c r="H23" i="212"/>
  <c r="H24" i="212"/>
  <c r="H14" i="212"/>
  <c r="H13" i="212"/>
  <c r="H20" i="211"/>
  <c r="H19" i="211"/>
  <c r="H18" i="211"/>
  <c r="F5" i="211"/>
  <c r="G11" i="211"/>
  <c r="G10" i="211"/>
  <c r="G9" i="211"/>
  <c r="G8" i="211"/>
  <c r="G7" i="211"/>
  <c r="C11" i="211"/>
  <c r="C10" i="211"/>
  <c r="C9" i="211"/>
  <c r="C8" i="211"/>
  <c r="H15" i="211"/>
  <c r="H16" i="211"/>
  <c r="H17" i="211"/>
  <c r="H21" i="211"/>
  <c r="H22" i="211"/>
  <c r="H23" i="211"/>
  <c r="H24" i="211"/>
  <c r="H14" i="211"/>
  <c r="H13" i="211"/>
  <c r="H36" i="218" l="1"/>
  <c r="H37" i="218" s="1"/>
  <c r="H36" i="217"/>
  <c r="H37" i="217" s="1"/>
  <c r="H38" i="217" s="1"/>
  <c r="H36" i="216"/>
  <c r="H37" i="216" s="1"/>
  <c r="H38" i="216" s="1"/>
  <c r="H36" i="215"/>
  <c r="H37" i="215" s="1"/>
  <c r="H38" i="215" s="1"/>
  <c r="H36" i="214"/>
  <c r="H37" i="214" s="1"/>
  <c r="H38" i="214" s="1"/>
  <c r="H36" i="212"/>
  <c r="H37" i="212" s="1"/>
  <c r="H38" i="212" s="1"/>
  <c r="H36" i="213"/>
  <c r="H37" i="213" s="1"/>
  <c r="H38" i="213" s="1"/>
  <c r="H36" i="211"/>
  <c r="H37" i="211" s="1"/>
  <c r="H38" i="211" s="1"/>
  <c r="H38" i="218" l="1"/>
  <c r="F5" i="210"/>
  <c r="G11" i="210"/>
  <c r="G10" i="210"/>
  <c r="G9" i="210"/>
  <c r="G8" i="210"/>
  <c r="G7" i="210"/>
  <c r="C11" i="210"/>
  <c r="C10" i="210"/>
  <c r="C9" i="210"/>
  <c r="C8" i="210"/>
  <c r="H15" i="210"/>
  <c r="H16" i="210"/>
  <c r="H17" i="210"/>
  <c r="H18" i="210"/>
  <c r="H19" i="210"/>
  <c r="H20" i="210"/>
  <c r="H21" i="210"/>
  <c r="H22" i="210"/>
  <c r="H23" i="210"/>
  <c r="H24" i="210"/>
  <c r="H14" i="210"/>
  <c r="H13" i="210"/>
  <c r="F5" i="209"/>
  <c r="G11" i="209"/>
  <c r="G10" i="209"/>
  <c r="G9" i="209"/>
  <c r="G8" i="209"/>
  <c r="G7" i="209"/>
  <c r="C11" i="209"/>
  <c r="C10" i="209"/>
  <c r="C9" i="209"/>
  <c r="C8" i="209"/>
  <c r="H15" i="209"/>
  <c r="H16" i="209"/>
  <c r="H17" i="209"/>
  <c r="H18" i="209"/>
  <c r="H19" i="209"/>
  <c r="H20" i="209"/>
  <c r="H21" i="209"/>
  <c r="H22" i="209"/>
  <c r="H23" i="209"/>
  <c r="H24" i="209"/>
  <c r="H14" i="209"/>
  <c r="H13" i="209"/>
  <c r="H36" i="210" l="1"/>
  <c r="H37" i="210" s="1"/>
  <c r="H38" i="210" s="1"/>
  <c r="H36" i="209"/>
  <c r="H37" i="209" s="1"/>
  <c r="H38" i="209" s="1"/>
  <c r="F5" i="208"/>
  <c r="G11" i="208"/>
  <c r="G10" i="208"/>
  <c r="G9" i="208"/>
  <c r="G8" i="208"/>
  <c r="G7" i="208"/>
  <c r="C11" i="208"/>
  <c r="C10" i="208"/>
  <c r="C9" i="208"/>
  <c r="C8" i="208"/>
  <c r="H15" i="208"/>
  <c r="H16" i="208"/>
  <c r="H17" i="208"/>
  <c r="H18" i="208"/>
  <c r="H19" i="208"/>
  <c r="H20" i="208"/>
  <c r="H21" i="208"/>
  <c r="H22" i="208"/>
  <c r="H23" i="208"/>
  <c r="H24" i="208"/>
  <c r="H14" i="208"/>
  <c r="H13" i="208"/>
  <c r="H36" i="208" l="1"/>
  <c r="H37" i="208" s="1"/>
  <c r="H38" i="208" s="1"/>
  <c r="H39" i="207"/>
  <c r="H33" i="207"/>
  <c r="H32" i="207"/>
  <c r="H31" i="207"/>
  <c r="H30" i="207"/>
  <c r="H29" i="207"/>
  <c r="H24" i="207"/>
  <c r="H23" i="207"/>
  <c r="H20" i="207"/>
  <c r="H35" i="207"/>
  <c r="H36" i="207"/>
  <c r="H37" i="207"/>
  <c r="H40" i="207"/>
  <c r="H41" i="207"/>
  <c r="H42" i="207"/>
  <c r="H43" i="207"/>
  <c r="H44" i="207"/>
  <c r="F5" i="207"/>
  <c r="G11" i="207"/>
  <c r="G10" i="207"/>
  <c r="G9" i="207"/>
  <c r="G8" i="207"/>
  <c r="G7" i="207"/>
  <c r="C11" i="207"/>
  <c r="C10" i="207"/>
  <c r="C9" i="207"/>
  <c r="C8" i="207"/>
  <c r="H15" i="207"/>
  <c r="H16" i="207"/>
  <c r="H17" i="207"/>
  <c r="H18" i="207"/>
  <c r="H21" i="207"/>
  <c r="H22" i="207"/>
  <c r="H26" i="207"/>
  <c r="H27" i="207"/>
  <c r="H14" i="207"/>
  <c r="H13" i="207"/>
  <c r="F5" i="206"/>
  <c r="G11" i="206"/>
  <c r="G10" i="206"/>
  <c r="G9" i="206"/>
  <c r="G8" i="206"/>
  <c r="G7" i="206"/>
  <c r="C11" i="206"/>
  <c r="C10" i="206"/>
  <c r="C9" i="206"/>
  <c r="C8" i="206"/>
  <c r="H15" i="206"/>
  <c r="H16" i="206"/>
  <c r="H17" i="206"/>
  <c r="H18" i="206"/>
  <c r="H19" i="206"/>
  <c r="H20" i="206"/>
  <c r="H21" i="206"/>
  <c r="H22" i="206"/>
  <c r="H23" i="206"/>
  <c r="H24" i="206"/>
  <c r="H14" i="206"/>
  <c r="H13" i="206"/>
  <c r="F5" i="205"/>
  <c r="G11" i="205"/>
  <c r="G10" i="205"/>
  <c r="G9" i="205"/>
  <c r="G8" i="205"/>
  <c r="G7" i="205"/>
  <c r="C11" i="205"/>
  <c r="C10" i="205"/>
  <c r="C9" i="205"/>
  <c r="C8" i="205"/>
  <c r="H15" i="205"/>
  <c r="H16" i="205"/>
  <c r="H17" i="205"/>
  <c r="H18" i="205"/>
  <c r="H19" i="205"/>
  <c r="H20" i="205"/>
  <c r="H21" i="205"/>
  <c r="H22" i="205"/>
  <c r="H23" i="205"/>
  <c r="H24" i="205"/>
  <c r="H14" i="205"/>
  <c r="H13" i="205"/>
  <c r="F5" i="204"/>
  <c r="G11" i="204"/>
  <c r="G10" i="204"/>
  <c r="G9" i="204"/>
  <c r="G8" i="204"/>
  <c r="G7" i="204"/>
  <c r="C11" i="204"/>
  <c r="C10" i="204"/>
  <c r="C9" i="204"/>
  <c r="C8" i="204"/>
  <c r="H15" i="204"/>
  <c r="H16" i="204"/>
  <c r="H17" i="204"/>
  <c r="H18" i="204"/>
  <c r="H19" i="204"/>
  <c r="H20" i="204"/>
  <c r="H21" i="204"/>
  <c r="H22" i="204"/>
  <c r="H23" i="204"/>
  <c r="H24" i="204"/>
  <c r="H14" i="204"/>
  <c r="H13" i="204"/>
  <c r="F5" i="203"/>
  <c r="G11" i="203"/>
  <c r="G10" i="203"/>
  <c r="G9" i="203"/>
  <c r="G8" i="203"/>
  <c r="G7" i="203"/>
  <c r="C11" i="203"/>
  <c r="C10" i="203"/>
  <c r="C9" i="203"/>
  <c r="C8" i="203"/>
  <c r="H15" i="203"/>
  <c r="H16" i="203"/>
  <c r="H17" i="203"/>
  <c r="H18" i="203"/>
  <c r="H19" i="203"/>
  <c r="H20" i="203"/>
  <c r="H21" i="203"/>
  <c r="H22" i="203"/>
  <c r="H23" i="203"/>
  <c r="H24" i="203"/>
  <c r="H14" i="203"/>
  <c r="H13" i="203"/>
  <c r="F5" i="202"/>
  <c r="G11" i="202"/>
  <c r="G10" i="202"/>
  <c r="G9" i="202"/>
  <c r="G8" i="202"/>
  <c r="G7" i="202"/>
  <c r="C11" i="202"/>
  <c r="C10" i="202"/>
  <c r="C9" i="202"/>
  <c r="C8" i="202"/>
  <c r="H15" i="202"/>
  <c r="H16" i="202"/>
  <c r="H17" i="202"/>
  <c r="H18" i="202"/>
  <c r="H19" i="202"/>
  <c r="H20" i="202"/>
  <c r="H21" i="202"/>
  <c r="H22" i="202"/>
  <c r="H23" i="202"/>
  <c r="H24" i="202"/>
  <c r="H14" i="202"/>
  <c r="H13" i="202"/>
  <c r="F5" i="201"/>
  <c r="G11" i="201"/>
  <c r="G10" i="201"/>
  <c r="G9" i="201"/>
  <c r="G8" i="201"/>
  <c r="G7" i="201"/>
  <c r="C11" i="201"/>
  <c r="C10" i="201"/>
  <c r="C9" i="201"/>
  <c r="C8" i="201"/>
  <c r="H15" i="201"/>
  <c r="H16" i="201"/>
  <c r="H17" i="201"/>
  <c r="H18" i="201"/>
  <c r="H19" i="201"/>
  <c r="H20" i="201"/>
  <c r="H21" i="201"/>
  <c r="H22" i="201"/>
  <c r="H23" i="201"/>
  <c r="H24" i="201"/>
  <c r="H14" i="201"/>
  <c r="H13" i="201"/>
  <c r="F5" i="200"/>
  <c r="G11" i="200"/>
  <c r="G10" i="200"/>
  <c r="G9" i="200"/>
  <c r="G8" i="200"/>
  <c r="G7" i="200"/>
  <c r="C11" i="200"/>
  <c r="C10" i="200"/>
  <c r="C9" i="200"/>
  <c r="C8" i="200"/>
  <c r="H15" i="200"/>
  <c r="H16" i="200"/>
  <c r="H17" i="200"/>
  <c r="H18" i="200"/>
  <c r="H19" i="200"/>
  <c r="H20" i="200"/>
  <c r="H21" i="200"/>
  <c r="H22" i="200"/>
  <c r="H23" i="200"/>
  <c r="H24" i="200"/>
  <c r="H14" i="200"/>
  <c r="H13" i="200"/>
  <c r="H55" i="207" l="1"/>
  <c r="H56" i="207" s="1"/>
  <c r="H57" i="207" s="1"/>
  <c r="H36" i="206"/>
  <c r="H37" i="206" s="1"/>
  <c r="H38" i="206" s="1"/>
  <c r="H36" i="205"/>
  <c r="H37" i="205" s="1"/>
  <c r="H38" i="205" s="1"/>
  <c r="H36" i="204"/>
  <c r="H37" i="204" s="1"/>
  <c r="H38" i="204" s="1"/>
  <c r="H36" i="203"/>
  <c r="H37" i="203" s="1"/>
  <c r="H38" i="203" s="1"/>
  <c r="H36" i="202"/>
  <c r="H37" i="202" s="1"/>
  <c r="H38" i="202" s="1"/>
  <c r="H36" i="201"/>
  <c r="H37" i="201" s="1"/>
  <c r="H38" i="201" s="1"/>
  <c r="H36" i="200"/>
  <c r="H37" i="200" s="1"/>
  <c r="H38" i="200" l="1"/>
  <c r="C9" i="199" l="1"/>
  <c r="G10" i="199"/>
  <c r="G9" i="199"/>
  <c r="G8" i="199"/>
  <c r="F5" i="199"/>
  <c r="H15" i="199"/>
  <c r="H16" i="199"/>
  <c r="H17" i="199"/>
  <c r="H18" i="199"/>
  <c r="H19" i="199"/>
  <c r="H20" i="199"/>
  <c r="H21" i="199"/>
  <c r="H22" i="199"/>
  <c r="H23" i="199"/>
  <c r="H24" i="199"/>
  <c r="H14" i="199"/>
  <c r="H13" i="199"/>
  <c r="H36" i="199" l="1"/>
  <c r="H37" i="199" s="1"/>
  <c r="H38" i="199" s="1"/>
  <c r="F5" i="198"/>
  <c r="G11" i="198"/>
  <c r="G10" i="198"/>
  <c r="G9" i="198"/>
  <c r="G8" i="198"/>
  <c r="G7" i="198"/>
  <c r="C11" i="198"/>
  <c r="C10" i="198"/>
  <c r="C9" i="198"/>
  <c r="C8" i="198"/>
  <c r="H15" i="198"/>
  <c r="H16" i="198"/>
  <c r="H17" i="198"/>
  <c r="H18" i="198"/>
  <c r="H19" i="198"/>
  <c r="H20" i="198"/>
  <c r="H21" i="198"/>
  <c r="H22" i="198"/>
  <c r="H23" i="198"/>
  <c r="H24" i="198"/>
  <c r="H14" i="198"/>
  <c r="H13" i="198"/>
  <c r="H36" i="198" l="1"/>
  <c r="H37" i="198" s="1"/>
  <c r="H38" i="198" s="1"/>
  <c r="H44" i="196"/>
  <c r="F5" i="197"/>
  <c r="G11" i="197"/>
  <c r="G10" i="197"/>
  <c r="G9" i="197"/>
  <c r="G8" i="197"/>
  <c r="G7" i="197"/>
  <c r="C11" i="197"/>
  <c r="C10" i="197"/>
  <c r="C9" i="197"/>
  <c r="C8" i="197"/>
  <c r="H15" i="197"/>
  <c r="H16" i="197"/>
  <c r="H17" i="197"/>
  <c r="H18" i="197"/>
  <c r="H19" i="197"/>
  <c r="H20" i="197"/>
  <c r="H21" i="197"/>
  <c r="H22" i="197"/>
  <c r="H23" i="197"/>
  <c r="H24" i="197"/>
  <c r="H14" i="197"/>
  <c r="H13" i="197"/>
  <c r="F5" i="196"/>
  <c r="G11" i="196"/>
  <c r="G10" i="196"/>
  <c r="G9" i="196"/>
  <c r="G8" i="196"/>
  <c r="G7" i="196"/>
  <c r="C11" i="196"/>
  <c r="C10" i="196"/>
  <c r="C9" i="196"/>
  <c r="C8" i="196"/>
  <c r="H15" i="196"/>
  <c r="H16" i="196"/>
  <c r="H17" i="196"/>
  <c r="H18" i="196"/>
  <c r="H19" i="196"/>
  <c r="H20" i="196"/>
  <c r="H21" i="196"/>
  <c r="H22" i="196"/>
  <c r="H23" i="196"/>
  <c r="H24" i="196"/>
  <c r="H14" i="196"/>
  <c r="H13" i="196"/>
  <c r="H36" i="196" l="1"/>
  <c r="H37" i="196" s="1"/>
  <c r="H36" i="197"/>
  <c r="H37" i="197" s="1"/>
  <c r="H38" i="197" s="1"/>
  <c r="H38" i="196" l="1"/>
  <c r="F5" i="195" l="1"/>
  <c r="G11" i="195"/>
  <c r="G10" i="195"/>
  <c r="G9" i="195"/>
  <c r="G8" i="195"/>
  <c r="G7" i="195"/>
  <c r="C11" i="195"/>
  <c r="C10" i="195"/>
  <c r="C9" i="195"/>
  <c r="C8" i="195"/>
  <c r="H15" i="195"/>
  <c r="H16" i="195"/>
  <c r="H17" i="195"/>
  <c r="H18" i="195"/>
  <c r="H19" i="195"/>
  <c r="H20" i="195"/>
  <c r="H21" i="195"/>
  <c r="H22" i="195"/>
  <c r="H23" i="195"/>
  <c r="H24" i="195"/>
  <c r="H14" i="195"/>
  <c r="H13" i="195"/>
  <c r="H36" i="195" l="1"/>
  <c r="H37" i="195" s="1"/>
  <c r="H38" i="195" s="1"/>
  <c r="F5" i="194"/>
  <c r="G11" i="194"/>
  <c r="G10" i="194"/>
  <c r="G9" i="194"/>
  <c r="G8" i="194"/>
  <c r="G7" i="194"/>
  <c r="C11" i="194"/>
  <c r="C10" i="194"/>
  <c r="C9" i="194"/>
  <c r="C8" i="194"/>
  <c r="H15" i="194"/>
  <c r="H16" i="194"/>
  <c r="H17" i="194"/>
  <c r="H18" i="194"/>
  <c r="H19" i="194"/>
  <c r="H20" i="194"/>
  <c r="H21" i="194"/>
  <c r="H22" i="194"/>
  <c r="H23" i="194"/>
  <c r="H24" i="194"/>
  <c r="H14" i="194"/>
  <c r="H13" i="194"/>
  <c r="F5" i="193"/>
  <c r="G11" i="193"/>
  <c r="G10" i="193"/>
  <c r="G9" i="193"/>
  <c r="G8" i="193"/>
  <c r="G7" i="193"/>
  <c r="C11" i="193"/>
  <c r="C10" i="193"/>
  <c r="C9" i="193"/>
  <c r="C8" i="193"/>
  <c r="H15" i="193"/>
  <c r="H16" i="193"/>
  <c r="H17" i="193"/>
  <c r="H18" i="193"/>
  <c r="H19" i="193"/>
  <c r="H20" i="193"/>
  <c r="H21" i="193"/>
  <c r="H22" i="193"/>
  <c r="H23" i="193"/>
  <c r="H24" i="193"/>
  <c r="H14" i="193"/>
  <c r="H13" i="193"/>
  <c r="H24" i="183"/>
  <c r="H23" i="183"/>
  <c r="H22" i="183"/>
  <c r="H36" i="194" l="1"/>
  <c r="H36" i="193"/>
  <c r="H37" i="193" s="1"/>
  <c r="H38" i="193" s="1"/>
  <c r="H37" i="194" l="1"/>
  <c r="H39" i="194"/>
  <c r="H38" i="194"/>
  <c r="F5" i="192"/>
  <c r="G11" i="192"/>
  <c r="G10" i="192"/>
  <c r="G9" i="192"/>
  <c r="G8" i="192"/>
  <c r="G7" i="192"/>
  <c r="C11" i="192"/>
  <c r="C10" i="192"/>
  <c r="C9" i="192"/>
  <c r="C8" i="192"/>
  <c r="H15" i="192"/>
  <c r="H16" i="192"/>
  <c r="H17" i="192"/>
  <c r="H18" i="192"/>
  <c r="H19" i="192"/>
  <c r="H20" i="192"/>
  <c r="H21" i="192"/>
  <c r="H22" i="192"/>
  <c r="H23" i="192"/>
  <c r="H24" i="192"/>
  <c r="H14" i="192"/>
  <c r="H13" i="192"/>
  <c r="F5" i="191"/>
  <c r="G11" i="191"/>
  <c r="G10" i="191"/>
  <c r="G9" i="191"/>
  <c r="G8" i="191"/>
  <c r="G7" i="191"/>
  <c r="C11" i="191"/>
  <c r="C10" i="191"/>
  <c r="C9" i="191"/>
  <c r="C8" i="191"/>
  <c r="H15" i="191"/>
  <c r="H16" i="191"/>
  <c r="H17" i="191"/>
  <c r="H18" i="191"/>
  <c r="H19" i="191"/>
  <c r="H20" i="191"/>
  <c r="H21" i="191"/>
  <c r="H22" i="191"/>
  <c r="H23" i="191"/>
  <c r="H24" i="191"/>
  <c r="H14" i="191"/>
  <c r="H13" i="191"/>
  <c r="F5" i="190"/>
  <c r="G11" i="190"/>
  <c r="G10" i="190"/>
  <c r="G9" i="190"/>
  <c r="G8" i="190"/>
  <c r="G7" i="190"/>
  <c r="C11" i="190"/>
  <c r="C10" i="190"/>
  <c r="C9" i="190"/>
  <c r="C8" i="190"/>
  <c r="H15" i="190"/>
  <c r="H16" i="190"/>
  <c r="H17" i="190"/>
  <c r="H18" i="190"/>
  <c r="H19" i="190"/>
  <c r="H20" i="190"/>
  <c r="H21" i="190"/>
  <c r="H22" i="190"/>
  <c r="H23" i="190"/>
  <c r="H24" i="190"/>
  <c r="H14" i="190"/>
  <c r="H13" i="190"/>
  <c r="F5" i="189"/>
  <c r="G11" i="189"/>
  <c r="G10" i="189"/>
  <c r="G9" i="189"/>
  <c r="G8" i="189"/>
  <c r="G7" i="189"/>
  <c r="C11" i="189"/>
  <c r="C10" i="189"/>
  <c r="C9" i="189"/>
  <c r="C8" i="189"/>
  <c r="H15" i="189"/>
  <c r="H16" i="189"/>
  <c r="H17" i="189"/>
  <c r="H18" i="189"/>
  <c r="H19" i="189"/>
  <c r="H20" i="189"/>
  <c r="H21" i="189"/>
  <c r="H22" i="189"/>
  <c r="H23" i="189"/>
  <c r="H24" i="189"/>
  <c r="H14" i="189"/>
  <c r="H13" i="189"/>
  <c r="F5" i="188"/>
  <c r="G11" i="188"/>
  <c r="G10" i="188"/>
  <c r="G9" i="188"/>
  <c r="G8" i="188"/>
  <c r="G7" i="188"/>
  <c r="C11" i="188"/>
  <c r="C10" i="188"/>
  <c r="C9" i="188"/>
  <c r="C8" i="188"/>
  <c r="H15" i="188"/>
  <c r="H16" i="188"/>
  <c r="H17" i="188"/>
  <c r="H18" i="188"/>
  <c r="H19" i="188"/>
  <c r="H20" i="188"/>
  <c r="H21" i="188"/>
  <c r="H22" i="188"/>
  <c r="H23" i="188"/>
  <c r="H24" i="188"/>
  <c r="H14" i="188"/>
  <c r="H13" i="188"/>
  <c r="H40" i="194" l="1"/>
  <c r="H36" i="192"/>
  <c r="H37" i="192" s="1"/>
  <c r="H38" i="192" s="1"/>
  <c r="H36" i="191"/>
  <c r="H37" i="191" s="1"/>
  <c r="H36" i="190"/>
  <c r="H37" i="190" s="1"/>
  <c r="H38" i="190" s="1"/>
  <c r="H36" i="189"/>
  <c r="H37" i="189" s="1"/>
  <c r="H38" i="189" s="1"/>
  <c r="H36" i="188"/>
  <c r="H37" i="188" s="1"/>
  <c r="H38" i="188" s="1"/>
  <c r="F5" i="187"/>
  <c r="G11" i="187"/>
  <c r="G10" i="187"/>
  <c r="G9" i="187"/>
  <c r="G8" i="187"/>
  <c r="G7" i="187"/>
  <c r="C11" i="187"/>
  <c r="C10" i="187"/>
  <c r="C9" i="187"/>
  <c r="C8" i="187"/>
  <c r="H15" i="187"/>
  <c r="H16" i="187"/>
  <c r="H17" i="187"/>
  <c r="H18" i="187"/>
  <c r="H19" i="187"/>
  <c r="H20" i="187"/>
  <c r="H21" i="187"/>
  <c r="H22" i="187"/>
  <c r="H23" i="187"/>
  <c r="H24" i="187"/>
  <c r="H14" i="187"/>
  <c r="H13" i="187"/>
  <c r="H39" i="191" l="1"/>
  <c r="H38" i="191"/>
  <c r="H36" i="187"/>
  <c r="H37" i="187" s="1"/>
  <c r="H38" i="187" s="1"/>
  <c r="F5" i="186"/>
  <c r="G11" i="186"/>
  <c r="G10" i="186"/>
  <c r="G9" i="186"/>
  <c r="G8" i="186"/>
  <c r="G7" i="186"/>
  <c r="C11" i="186"/>
  <c r="C10" i="186"/>
  <c r="C9" i="186"/>
  <c r="C8" i="186"/>
  <c r="H15" i="186"/>
  <c r="H16" i="186"/>
  <c r="H17" i="186"/>
  <c r="H18" i="186"/>
  <c r="H19" i="186"/>
  <c r="H20" i="186"/>
  <c r="H21" i="186"/>
  <c r="H22" i="186"/>
  <c r="H23" i="186"/>
  <c r="H24" i="186"/>
  <c r="H14" i="186"/>
  <c r="H13" i="186"/>
  <c r="H5" i="186"/>
  <c r="H40" i="191" l="1"/>
  <c r="H36" i="186"/>
  <c r="H37" i="186" s="1"/>
  <c r="H38" i="186" s="1"/>
  <c r="F5" i="183"/>
  <c r="G11" i="183"/>
  <c r="G10" i="183"/>
  <c r="G9" i="183"/>
  <c r="G8" i="183"/>
  <c r="G7" i="183"/>
  <c r="C11" i="183"/>
  <c r="C10" i="183"/>
  <c r="C9" i="183"/>
  <c r="C8" i="183"/>
  <c r="H15" i="183"/>
  <c r="H16" i="183"/>
  <c r="H17" i="183"/>
  <c r="H18" i="183"/>
  <c r="H19" i="183"/>
  <c r="H20" i="183"/>
  <c r="H21" i="183"/>
  <c r="H14" i="183"/>
  <c r="H13" i="183"/>
  <c r="H39" i="183" l="1"/>
  <c r="H40" i="183" s="1"/>
  <c r="F5" i="182"/>
  <c r="G11" i="182"/>
  <c r="G10" i="182"/>
  <c r="G9" i="182"/>
  <c r="G8" i="182"/>
  <c r="G7" i="182"/>
  <c r="C11" i="182"/>
  <c r="C10" i="182"/>
  <c r="C9" i="182"/>
  <c r="C8" i="182"/>
  <c r="H15" i="182"/>
  <c r="H16" i="182"/>
  <c r="H17" i="182"/>
  <c r="H18" i="182"/>
  <c r="H19" i="182"/>
  <c r="H20" i="182"/>
  <c r="H21" i="182"/>
  <c r="H22" i="182"/>
  <c r="H23" i="182"/>
  <c r="H24" i="182"/>
  <c r="H14" i="182"/>
  <c r="H13" i="182"/>
  <c r="H41" i="183" l="1"/>
  <c r="H36" i="182"/>
  <c r="H37" i="182" s="1"/>
  <c r="H38" i="182" s="1"/>
  <c r="G22" i="137"/>
  <c r="G21" i="137"/>
  <c r="F5" i="181" l="1"/>
  <c r="G11" i="181"/>
  <c r="G10" i="181"/>
  <c r="G9" i="181"/>
  <c r="G8" i="181"/>
  <c r="G7" i="181"/>
  <c r="C11" i="181"/>
  <c r="C10" i="181"/>
  <c r="C9" i="181"/>
  <c r="C8" i="181"/>
  <c r="H15" i="181"/>
  <c r="H16" i="181"/>
  <c r="H17" i="181"/>
  <c r="H18" i="181"/>
  <c r="H19" i="181"/>
  <c r="H20" i="181"/>
  <c r="H21" i="181"/>
  <c r="H22" i="181"/>
  <c r="H23" i="181"/>
  <c r="H24" i="181"/>
  <c r="H14" i="181"/>
  <c r="H13" i="181"/>
  <c r="H36" i="181" l="1"/>
  <c r="H37" i="181" s="1"/>
  <c r="H38" i="181" l="1"/>
  <c r="F5" i="180" l="1"/>
  <c r="G11" i="180"/>
  <c r="G10" i="180"/>
  <c r="G9" i="180"/>
  <c r="G8" i="180"/>
  <c r="G7" i="180"/>
  <c r="C11" i="180"/>
  <c r="C10" i="180"/>
  <c r="C9" i="180"/>
  <c r="C8" i="180"/>
  <c r="H15" i="180"/>
  <c r="H16" i="180"/>
  <c r="H17" i="180"/>
  <c r="H18" i="180"/>
  <c r="H19" i="180"/>
  <c r="H20" i="180"/>
  <c r="H21" i="180"/>
  <c r="H22" i="180"/>
  <c r="H23" i="180"/>
  <c r="H24" i="180"/>
  <c r="H14" i="180"/>
  <c r="H13" i="180"/>
  <c r="H36" i="180" l="1"/>
  <c r="F5" i="179"/>
  <c r="G11" i="179"/>
  <c r="G10" i="179"/>
  <c r="G9" i="179"/>
  <c r="G8" i="179"/>
  <c r="G7" i="179"/>
  <c r="C11" i="179"/>
  <c r="C10" i="179"/>
  <c r="C9" i="179"/>
  <c r="C8" i="179"/>
  <c r="H15" i="179"/>
  <c r="H16" i="179"/>
  <c r="H17" i="179"/>
  <c r="H18" i="179"/>
  <c r="H19" i="179"/>
  <c r="H20" i="179"/>
  <c r="H21" i="179"/>
  <c r="H22" i="179"/>
  <c r="H23" i="179"/>
  <c r="H24" i="179"/>
  <c r="H14" i="179"/>
  <c r="H13" i="179"/>
  <c r="H5" i="179"/>
  <c r="F5" i="178"/>
  <c r="G11" i="178"/>
  <c r="G10" i="178"/>
  <c r="G9" i="178"/>
  <c r="G8" i="178"/>
  <c r="G7" i="178"/>
  <c r="C11" i="178"/>
  <c r="C10" i="178"/>
  <c r="C9" i="178"/>
  <c r="C8" i="178"/>
  <c r="H15" i="178"/>
  <c r="H16" i="178"/>
  <c r="H17" i="178"/>
  <c r="H18" i="178"/>
  <c r="H19" i="178"/>
  <c r="H20" i="178"/>
  <c r="H21" i="178"/>
  <c r="H22" i="178"/>
  <c r="H23" i="178"/>
  <c r="H24" i="178"/>
  <c r="H14" i="178"/>
  <c r="H13" i="178"/>
  <c r="H5" i="178"/>
  <c r="F5" i="177"/>
  <c r="G11" i="177"/>
  <c r="G10" i="177"/>
  <c r="G9" i="177"/>
  <c r="G8" i="177"/>
  <c r="G7" i="177"/>
  <c r="C11" i="177"/>
  <c r="C10" i="177"/>
  <c r="C9" i="177"/>
  <c r="C8" i="177"/>
  <c r="H15" i="177"/>
  <c r="H16" i="177"/>
  <c r="H17" i="177"/>
  <c r="H18" i="177"/>
  <c r="H19" i="177"/>
  <c r="H20" i="177"/>
  <c r="H21" i="177"/>
  <c r="H22" i="177"/>
  <c r="H23" i="177"/>
  <c r="H24" i="177"/>
  <c r="H14" i="177"/>
  <c r="H13" i="177"/>
  <c r="H5" i="177"/>
  <c r="F5" i="176"/>
  <c r="G11" i="176"/>
  <c r="G10" i="176"/>
  <c r="G9" i="176"/>
  <c r="G8" i="176"/>
  <c r="G7" i="176"/>
  <c r="C11" i="176"/>
  <c r="C10" i="176"/>
  <c r="C9" i="176"/>
  <c r="C8" i="176"/>
  <c r="H15" i="176"/>
  <c r="H16" i="176"/>
  <c r="H17" i="176"/>
  <c r="H18" i="176"/>
  <c r="H19" i="176"/>
  <c r="H20" i="176"/>
  <c r="H21" i="176"/>
  <c r="H22" i="176"/>
  <c r="H23" i="176"/>
  <c r="H24" i="176"/>
  <c r="H14" i="176"/>
  <c r="H13" i="176"/>
  <c r="F5" i="175"/>
  <c r="G11" i="175"/>
  <c r="G10" i="175"/>
  <c r="G9" i="175"/>
  <c r="G8" i="175"/>
  <c r="G7" i="175"/>
  <c r="C11" i="175"/>
  <c r="C10" i="175"/>
  <c r="C9" i="175"/>
  <c r="C8" i="175"/>
  <c r="H15" i="175"/>
  <c r="H16" i="175"/>
  <c r="H17" i="175"/>
  <c r="H18" i="175"/>
  <c r="H19" i="175"/>
  <c r="H20" i="175"/>
  <c r="H21" i="175"/>
  <c r="H22" i="175"/>
  <c r="H23" i="175"/>
  <c r="H24" i="175"/>
  <c r="H14" i="175"/>
  <c r="H13" i="175"/>
  <c r="H44" i="174"/>
  <c r="H37" i="180" l="1"/>
  <c r="H39" i="180"/>
  <c r="H38" i="180"/>
  <c r="H36" i="179"/>
  <c r="H37" i="179" s="1"/>
  <c r="H38" i="179" s="1"/>
  <c r="H36" i="178"/>
  <c r="H37" i="178" s="1"/>
  <c r="H38" i="178" s="1"/>
  <c r="H36" i="177"/>
  <c r="H37" i="177" s="1"/>
  <c r="H38" i="177" s="1"/>
  <c r="H36" i="176"/>
  <c r="H37" i="176" s="1"/>
  <c r="H38" i="176" s="1"/>
  <c r="H36" i="175"/>
  <c r="H37" i="175" s="1"/>
  <c r="H38" i="175" s="1"/>
  <c r="H40" i="180" l="1"/>
  <c r="F5" i="174"/>
  <c r="G11" i="174"/>
  <c r="G10" i="174"/>
  <c r="G9" i="174"/>
  <c r="G8" i="174"/>
  <c r="G7" i="174"/>
  <c r="C11" i="174"/>
  <c r="C10" i="174"/>
  <c r="C9" i="174"/>
  <c r="C8" i="174"/>
  <c r="H15" i="174"/>
  <c r="H16" i="174"/>
  <c r="H17" i="174"/>
  <c r="H18" i="174"/>
  <c r="H19" i="174"/>
  <c r="H20" i="174"/>
  <c r="H21" i="174"/>
  <c r="H22" i="174"/>
  <c r="H23" i="174"/>
  <c r="H24" i="174"/>
  <c r="H14" i="174"/>
  <c r="H13" i="174"/>
  <c r="H36" i="174" l="1"/>
  <c r="H37" i="174" s="1"/>
  <c r="F5" i="173"/>
  <c r="G11" i="173"/>
  <c r="G10" i="173"/>
  <c r="G9" i="173"/>
  <c r="G8" i="173"/>
  <c r="G7" i="173"/>
  <c r="C11" i="173"/>
  <c r="C10" i="173"/>
  <c r="C9" i="173"/>
  <c r="C8" i="173"/>
  <c r="H15" i="173"/>
  <c r="H16" i="173"/>
  <c r="H17" i="173"/>
  <c r="H18" i="173"/>
  <c r="H19" i="173"/>
  <c r="H20" i="173"/>
  <c r="H21" i="173"/>
  <c r="H22" i="173"/>
  <c r="H23" i="173"/>
  <c r="H24" i="173"/>
  <c r="H14" i="173"/>
  <c r="H13" i="173"/>
  <c r="H38" i="174" l="1"/>
  <c r="H36" i="173"/>
  <c r="H37" i="173" s="1"/>
  <c r="H38" i="173" s="1"/>
  <c r="F5" i="172" l="1"/>
  <c r="G11" i="172"/>
  <c r="G10" i="172"/>
  <c r="G9" i="172"/>
  <c r="G8" i="172"/>
  <c r="G7" i="172"/>
  <c r="C11" i="172"/>
  <c r="C10" i="172"/>
  <c r="C9" i="172"/>
  <c r="C8" i="172"/>
  <c r="H15" i="172"/>
  <c r="H16" i="172"/>
  <c r="H17" i="172"/>
  <c r="H18" i="172"/>
  <c r="H19" i="172"/>
  <c r="H20" i="172"/>
  <c r="H21" i="172"/>
  <c r="H22" i="172"/>
  <c r="H23" i="172"/>
  <c r="H24" i="172"/>
  <c r="H14" i="172"/>
  <c r="H13" i="172"/>
  <c r="F5" i="171"/>
  <c r="G11" i="171"/>
  <c r="G10" i="171"/>
  <c r="G9" i="171"/>
  <c r="G8" i="171"/>
  <c r="G7" i="171"/>
  <c r="C11" i="171"/>
  <c r="C10" i="171"/>
  <c r="C9" i="171"/>
  <c r="C8" i="171"/>
  <c r="H15" i="171"/>
  <c r="H16" i="171"/>
  <c r="H17" i="171"/>
  <c r="H18" i="171"/>
  <c r="H19" i="171"/>
  <c r="H20" i="171"/>
  <c r="H21" i="171"/>
  <c r="H22" i="171"/>
  <c r="H23" i="171"/>
  <c r="H24" i="171"/>
  <c r="H14" i="171"/>
  <c r="H13" i="171"/>
  <c r="H36" i="172" l="1"/>
  <c r="H37" i="172" s="1"/>
  <c r="H38" i="172" s="1"/>
  <c r="H36" i="171"/>
  <c r="H37" i="171" s="1"/>
  <c r="H38" i="171" s="1"/>
  <c r="F5" i="170" l="1"/>
  <c r="G11" i="170"/>
  <c r="G10" i="170"/>
  <c r="G9" i="170"/>
  <c r="G8" i="170"/>
  <c r="G7" i="170"/>
  <c r="C11" i="170"/>
  <c r="C10" i="170"/>
  <c r="C9" i="170"/>
  <c r="C8" i="170"/>
  <c r="H15" i="170"/>
  <c r="H16" i="170"/>
  <c r="H17" i="170"/>
  <c r="H18" i="170"/>
  <c r="H19" i="170"/>
  <c r="H20" i="170"/>
  <c r="H21" i="170"/>
  <c r="H22" i="170"/>
  <c r="H23" i="170"/>
  <c r="H24" i="170"/>
  <c r="H14" i="170"/>
  <c r="H13" i="170"/>
  <c r="H36" i="170" l="1"/>
  <c r="H37" i="170" s="1"/>
  <c r="H38" i="170" s="1"/>
  <c r="J14" i="153" l="1"/>
  <c r="J15" i="153"/>
  <c r="J16" i="153"/>
  <c r="J13" i="153"/>
  <c r="F5" i="169" l="1"/>
  <c r="G11" i="169"/>
  <c r="G10" i="169"/>
  <c r="G9" i="169"/>
  <c r="G8" i="169"/>
  <c r="G7" i="169"/>
  <c r="C11" i="169"/>
  <c r="C10" i="169"/>
  <c r="C9" i="169"/>
  <c r="C8" i="169"/>
  <c r="H15" i="169"/>
  <c r="H16" i="169"/>
  <c r="H17" i="169"/>
  <c r="H18" i="169"/>
  <c r="H19" i="169"/>
  <c r="H20" i="169"/>
  <c r="H21" i="169"/>
  <c r="H22" i="169"/>
  <c r="H23" i="169"/>
  <c r="H24" i="169"/>
  <c r="H14" i="169"/>
  <c r="H13" i="169"/>
  <c r="F5" i="168"/>
  <c r="G11" i="168"/>
  <c r="G10" i="168"/>
  <c r="G9" i="168"/>
  <c r="G8" i="168"/>
  <c r="G7" i="168"/>
  <c r="C11" i="168"/>
  <c r="C10" i="168"/>
  <c r="C9" i="168"/>
  <c r="C8" i="168"/>
  <c r="H15" i="168"/>
  <c r="H16" i="168"/>
  <c r="H17" i="168"/>
  <c r="H18" i="168"/>
  <c r="H19" i="168"/>
  <c r="H20" i="168"/>
  <c r="H21" i="168"/>
  <c r="H22" i="168"/>
  <c r="H23" i="168"/>
  <c r="H24" i="168"/>
  <c r="H14" i="168"/>
  <c r="H13" i="168"/>
  <c r="F5" i="167"/>
  <c r="G11" i="167"/>
  <c r="G10" i="167"/>
  <c r="G9" i="167"/>
  <c r="G8" i="167"/>
  <c r="G7" i="167"/>
  <c r="C11" i="167"/>
  <c r="C10" i="167"/>
  <c r="C9" i="167"/>
  <c r="C8" i="167"/>
  <c r="H15" i="167"/>
  <c r="H16" i="167"/>
  <c r="H17" i="167"/>
  <c r="H18" i="167"/>
  <c r="H19" i="167"/>
  <c r="H20" i="167"/>
  <c r="H21" i="167"/>
  <c r="H22" i="167"/>
  <c r="H23" i="167"/>
  <c r="H24" i="167"/>
  <c r="H14" i="167"/>
  <c r="H13" i="167"/>
  <c r="H36" i="169" l="1"/>
  <c r="H36" i="168"/>
  <c r="H37" i="168" s="1"/>
  <c r="H38" i="168" s="1"/>
  <c r="H36" i="167"/>
  <c r="F5" i="166"/>
  <c r="G11" i="166"/>
  <c r="G10" i="166"/>
  <c r="G9" i="166"/>
  <c r="G8" i="166"/>
  <c r="G7" i="166"/>
  <c r="C11" i="166"/>
  <c r="C10" i="166"/>
  <c r="C9" i="166"/>
  <c r="C8" i="166"/>
  <c r="H15" i="166"/>
  <c r="H16" i="166"/>
  <c r="H17" i="166"/>
  <c r="H18" i="166"/>
  <c r="H19" i="166"/>
  <c r="H20" i="166"/>
  <c r="H21" i="166"/>
  <c r="H22" i="166"/>
  <c r="H23" i="166"/>
  <c r="H24" i="166"/>
  <c r="H14" i="166"/>
  <c r="H13" i="166"/>
  <c r="H36" i="166" l="1"/>
  <c r="H37" i="166" s="1"/>
  <c r="H37" i="167"/>
  <c r="H39" i="167"/>
  <c r="H38" i="167"/>
  <c r="H37" i="169"/>
  <c r="H39" i="169"/>
  <c r="H38" i="169"/>
  <c r="H46" i="165"/>
  <c r="H40" i="167" l="1"/>
  <c r="H38" i="166"/>
  <c r="H40" i="169"/>
  <c r="F5" i="165"/>
  <c r="G11" i="165"/>
  <c r="G10" i="165"/>
  <c r="G9" i="165"/>
  <c r="G8" i="165"/>
  <c r="G7" i="165"/>
  <c r="C11" i="165"/>
  <c r="C10" i="165"/>
  <c r="C9" i="165"/>
  <c r="C8" i="165"/>
  <c r="H15" i="165"/>
  <c r="H16" i="165"/>
  <c r="H17" i="165"/>
  <c r="H18" i="165"/>
  <c r="H19" i="165"/>
  <c r="H20" i="165"/>
  <c r="H21" i="165"/>
  <c r="H22" i="165"/>
  <c r="H23" i="165"/>
  <c r="H24" i="165"/>
  <c r="H14" i="165"/>
  <c r="H13" i="165"/>
  <c r="H36" i="165" l="1"/>
  <c r="H37" i="165" s="1"/>
  <c r="H39" i="165" l="1"/>
  <c r="H38" i="165"/>
  <c r="F5" i="164"/>
  <c r="G11" i="164"/>
  <c r="G10" i="164"/>
  <c r="G9" i="164"/>
  <c r="G8" i="164"/>
  <c r="G7" i="164"/>
  <c r="C11" i="164"/>
  <c r="C10" i="164"/>
  <c r="C9" i="164"/>
  <c r="C8" i="164"/>
  <c r="H15" i="164"/>
  <c r="H16" i="164"/>
  <c r="H17" i="164"/>
  <c r="H18" i="164"/>
  <c r="H19" i="164"/>
  <c r="H20" i="164"/>
  <c r="H21" i="164"/>
  <c r="H22" i="164"/>
  <c r="H23" i="164"/>
  <c r="H24" i="164"/>
  <c r="H14" i="164"/>
  <c r="H13" i="164"/>
  <c r="H40" i="165" l="1"/>
  <c r="H36" i="164"/>
  <c r="H37" i="164" s="1"/>
  <c r="H38" i="164" s="1"/>
  <c r="F5" i="163" l="1"/>
  <c r="G11" i="163"/>
  <c r="G10" i="163"/>
  <c r="G9" i="163"/>
  <c r="G8" i="163"/>
  <c r="G7" i="163"/>
  <c r="C11" i="163"/>
  <c r="C10" i="163"/>
  <c r="C9" i="163"/>
  <c r="C8" i="163"/>
  <c r="H15" i="163"/>
  <c r="H16" i="163"/>
  <c r="H17" i="163"/>
  <c r="H18" i="163"/>
  <c r="H19" i="163"/>
  <c r="H20" i="163"/>
  <c r="H21" i="163"/>
  <c r="H22" i="163"/>
  <c r="H23" i="163"/>
  <c r="H24" i="163"/>
  <c r="H14" i="163"/>
  <c r="H13" i="163"/>
  <c r="H36" i="163" l="1"/>
  <c r="H37" i="163" s="1"/>
  <c r="H38" i="163" s="1"/>
  <c r="F5" i="162"/>
  <c r="G11" i="162"/>
  <c r="G10" i="162"/>
  <c r="G9" i="162"/>
  <c r="G8" i="162"/>
  <c r="G7" i="162"/>
  <c r="C11" i="162"/>
  <c r="C10" i="162"/>
  <c r="C9" i="162"/>
  <c r="C8" i="162"/>
  <c r="H15" i="162"/>
  <c r="H16" i="162"/>
  <c r="H17" i="162"/>
  <c r="H18" i="162"/>
  <c r="H19" i="162"/>
  <c r="H20" i="162"/>
  <c r="H21" i="162"/>
  <c r="H22" i="162"/>
  <c r="H23" i="162"/>
  <c r="H24" i="162"/>
  <c r="H14" i="162"/>
  <c r="H13" i="162"/>
  <c r="H36" i="162" l="1"/>
  <c r="H37" i="162" s="1"/>
  <c r="F5" i="161"/>
  <c r="G11" i="161"/>
  <c r="G10" i="161"/>
  <c r="G9" i="161"/>
  <c r="G8" i="161"/>
  <c r="G7" i="161"/>
  <c r="C11" i="161"/>
  <c r="C10" i="161"/>
  <c r="C9" i="161"/>
  <c r="C8" i="161"/>
  <c r="H15" i="161"/>
  <c r="H16" i="161"/>
  <c r="H17" i="161"/>
  <c r="H18" i="161"/>
  <c r="H19" i="161"/>
  <c r="H20" i="161"/>
  <c r="H21" i="161"/>
  <c r="H22" i="161"/>
  <c r="H23" i="161"/>
  <c r="H24" i="161"/>
  <c r="H14" i="161"/>
  <c r="H13" i="161"/>
  <c r="H5" i="161"/>
  <c r="F5" i="159"/>
  <c r="G11" i="159"/>
  <c r="G10" i="159"/>
  <c r="G9" i="159"/>
  <c r="G8" i="159"/>
  <c r="G7" i="159"/>
  <c r="C11" i="159"/>
  <c r="C10" i="159"/>
  <c r="C9" i="159"/>
  <c r="C8" i="159"/>
  <c r="H15" i="159"/>
  <c r="H16" i="159"/>
  <c r="H17" i="159"/>
  <c r="H18" i="159"/>
  <c r="H19" i="159"/>
  <c r="H20" i="159"/>
  <c r="H21" i="159"/>
  <c r="H22" i="159"/>
  <c r="H23" i="159"/>
  <c r="H24" i="159"/>
  <c r="H14" i="159"/>
  <c r="H13" i="159"/>
  <c r="H38" i="162" l="1"/>
  <c r="H36" i="161"/>
  <c r="H37" i="161" s="1"/>
  <c r="H38" i="161" s="1"/>
  <c r="H36" i="159"/>
  <c r="H37" i="159" s="1"/>
  <c r="H38" i="159" s="1"/>
  <c r="F5" i="158"/>
  <c r="G11" i="158"/>
  <c r="G10" i="158"/>
  <c r="G9" i="158"/>
  <c r="G8" i="158"/>
  <c r="G7" i="158"/>
  <c r="C11" i="158"/>
  <c r="C10" i="158"/>
  <c r="C9" i="158"/>
  <c r="C8" i="158"/>
  <c r="H15" i="158"/>
  <c r="H16" i="158"/>
  <c r="H17" i="158"/>
  <c r="H18" i="158"/>
  <c r="H19" i="158"/>
  <c r="H20" i="158"/>
  <c r="H21" i="158"/>
  <c r="H22" i="158"/>
  <c r="H23" i="158"/>
  <c r="H24" i="158"/>
  <c r="H14" i="158"/>
  <c r="H13" i="158"/>
  <c r="H36" i="158" l="1"/>
  <c r="H37" i="158" s="1"/>
  <c r="H38" i="158" s="1"/>
  <c r="F5" i="157"/>
  <c r="G11" i="157"/>
  <c r="G10" i="157"/>
  <c r="G9" i="157"/>
  <c r="G8" i="157"/>
  <c r="G7" i="157"/>
  <c r="C11" i="157"/>
  <c r="C10" i="157"/>
  <c r="C9" i="157"/>
  <c r="C8" i="157"/>
  <c r="H15" i="157"/>
  <c r="H16" i="157"/>
  <c r="H17" i="157"/>
  <c r="H18" i="157"/>
  <c r="H19" i="157"/>
  <c r="H20" i="157"/>
  <c r="H21" i="157"/>
  <c r="H26" i="157"/>
  <c r="H27" i="157"/>
  <c r="H28" i="157"/>
  <c r="H14" i="157"/>
  <c r="H13" i="157"/>
  <c r="F5" i="156"/>
  <c r="G11" i="156"/>
  <c r="G10" i="156"/>
  <c r="G9" i="156"/>
  <c r="G8" i="156"/>
  <c r="G7" i="156"/>
  <c r="C11" i="156"/>
  <c r="C10" i="156"/>
  <c r="C9" i="156"/>
  <c r="C8" i="156"/>
  <c r="H15" i="156"/>
  <c r="H16" i="156"/>
  <c r="H17" i="156"/>
  <c r="H18" i="156"/>
  <c r="H19" i="156"/>
  <c r="H20" i="156"/>
  <c r="H21" i="156"/>
  <c r="H22" i="156"/>
  <c r="H23" i="156"/>
  <c r="H24" i="156"/>
  <c r="H14" i="156"/>
  <c r="H13" i="156"/>
  <c r="H40" i="157" l="1"/>
  <c r="H41" i="157" s="1"/>
  <c r="H36" i="156"/>
  <c r="H37" i="156" s="1"/>
  <c r="H38" i="156" s="1"/>
  <c r="F5" i="155"/>
  <c r="G11" i="155"/>
  <c r="G10" i="155"/>
  <c r="G9" i="155"/>
  <c r="G8" i="155"/>
  <c r="G7" i="155"/>
  <c r="C11" i="155"/>
  <c r="C10" i="155"/>
  <c r="C9" i="155"/>
  <c r="C8" i="155"/>
  <c r="H15" i="155"/>
  <c r="H16" i="155"/>
  <c r="H17" i="155"/>
  <c r="H18" i="155"/>
  <c r="H19" i="155"/>
  <c r="H20" i="155"/>
  <c r="H21" i="155"/>
  <c r="H22" i="155"/>
  <c r="H23" i="155"/>
  <c r="H24" i="155"/>
  <c r="H14" i="155"/>
  <c r="H13" i="155"/>
  <c r="H42" i="157" l="1"/>
  <c r="H36" i="155"/>
  <c r="H37" i="155" s="1"/>
  <c r="H38" i="155" s="1"/>
  <c r="F5" i="154" l="1"/>
  <c r="G11" i="154"/>
  <c r="G10" i="154"/>
  <c r="G9" i="154"/>
  <c r="G8" i="154"/>
  <c r="G7" i="154"/>
  <c r="C11" i="154"/>
  <c r="C10" i="154"/>
  <c r="C9" i="154"/>
  <c r="C8" i="154"/>
  <c r="H15" i="154"/>
  <c r="H16" i="154"/>
  <c r="H17" i="154"/>
  <c r="H18" i="154"/>
  <c r="H19" i="154"/>
  <c r="H20" i="154"/>
  <c r="H21" i="154"/>
  <c r="H22" i="154"/>
  <c r="H23" i="154"/>
  <c r="H24" i="154"/>
  <c r="H14" i="154"/>
  <c r="H13" i="154"/>
  <c r="H36" i="154" l="1"/>
  <c r="H37" i="154" s="1"/>
  <c r="H38" i="154" s="1"/>
  <c r="F5" i="153"/>
  <c r="G11" i="153"/>
  <c r="G10" i="153"/>
  <c r="G9" i="153"/>
  <c r="G8" i="153"/>
  <c r="G7" i="153"/>
  <c r="C11" i="153"/>
  <c r="C10" i="153"/>
  <c r="C9" i="153"/>
  <c r="C8" i="153"/>
  <c r="H15" i="153"/>
  <c r="H16" i="153"/>
  <c r="H17" i="153"/>
  <c r="H19" i="153"/>
  <c r="H20" i="153"/>
  <c r="H21" i="153"/>
  <c r="H22" i="153"/>
  <c r="H23" i="153"/>
  <c r="H24" i="153"/>
  <c r="H25" i="153"/>
  <c r="H14" i="153"/>
  <c r="H13" i="153"/>
  <c r="H37" i="153" l="1"/>
  <c r="H38" i="153" s="1"/>
  <c r="H39" i="153" s="1"/>
  <c r="F5" i="152" l="1"/>
  <c r="G11" i="152"/>
  <c r="G10" i="152"/>
  <c r="G9" i="152"/>
  <c r="G8" i="152"/>
  <c r="G7" i="152"/>
  <c r="C11" i="152"/>
  <c r="C10" i="152"/>
  <c r="C9" i="152"/>
  <c r="C8" i="152"/>
  <c r="H15" i="152"/>
  <c r="H16" i="152"/>
  <c r="H17" i="152"/>
  <c r="H18" i="152"/>
  <c r="H19" i="152"/>
  <c r="H20" i="152"/>
  <c r="H21" i="152"/>
  <c r="H22" i="152"/>
  <c r="H23" i="152"/>
  <c r="H24" i="152"/>
  <c r="H14" i="152"/>
  <c r="H13" i="152"/>
  <c r="F5" i="151"/>
  <c r="G11" i="151"/>
  <c r="G10" i="151"/>
  <c r="G9" i="151"/>
  <c r="G8" i="151"/>
  <c r="G7" i="151"/>
  <c r="C11" i="151"/>
  <c r="C10" i="151"/>
  <c r="C9" i="151"/>
  <c r="C8" i="151"/>
  <c r="H15" i="151"/>
  <c r="H16" i="151"/>
  <c r="H17" i="151"/>
  <c r="H18" i="151"/>
  <c r="H19" i="151"/>
  <c r="H20" i="151"/>
  <c r="H21" i="151"/>
  <c r="H22" i="151"/>
  <c r="H23" i="151"/>
  <c r="H24" i="151"/>
  <c r="H14" i="151"/>
  <c r="H13" i="151"/>
  <c r="H36" i="152" l="1"/>
  <c r="H36" i="151"/>
  <c r="H37" i="151" s="1"/>
  <c r="H38" i="151" s="1"/>
  <c r="F5" i="150"/>
  <c r="G11" i="150"/>
  <c r="G10" i="150"/>
  <c r="G9" i="150"/>
  <c r="G8" i="150"/>
  <c r="G7" i="150"/>
  <c r="C11" i="150"/>
  <c r="C10" i="150"/>
  <c r="C9" i="150"/>
  <c r="C8" i="150"/>
  <c r="H15" i="150"/>
  <c r="H16" i="150"/>
  <c r="H17" i="150"/>
  <c r="H18" i="150"/>
  <c r="H19" i="150"/>
  <c r="H20" i="150"/>
  <c r="H21" i="150"/>
  <c r="H22" i="150"/>
  <c r="H23" i="150"/>
  <c r="H24" i="150"/>
  <c r="H14" i="150"/>
  <c r="H13" i="150"/>
  <c r="H37" i="152" l="1"/>
  <c r="H39" i="152"/>
  <c r="H38" i="152"/>
  <c r="H36" i="150"/>
  <c r="H37" i="150" s="1"/>
  <c r="H38" i="150" s="1"/>
  <c r="H40" i="152" l="1"/>
  <c r="F5" i="148"/>
  <c r="G11" i="148"/>
  <c r="G10" i="148"/>
  <c r="G9" i="148"/>
  <c r="G8" i="148"/>
  <c r="G7" i="148"/>
  <c r="C11" i="148"/>
  <c r="C10" i="148"/>
  <c r="C9" i="148"/>
  <c r="C8" i="148"/>
  <c r="H15" i="148"/>
  <c r="H16" i="148"/>
  <c r="H17" i="148"/>
  <c r="H18" i="148"/>
  <c r="H19" i="148"/>
  <c r="H20" i="148"/>
  <c r="H21" i="148"/>
  <c r="H22" i="148"/>
  <c r="H23" i="148"/>
  <c r="H24" i="148"/>
  <c r="H14" i="148"/>
  <c r="H13" i="148"/>
  <c r="F5" i="147"/>
  <c r="G11" i="147"/>
  <c r="G10" i="147"/>
  <c r="G9" i="147"/>
  <c r="G8" i="147"/>
  <c r="G7" i="147"/>
  <c r="C11" i="147"/>
  <c r="C10" i="147"/>
  <c r="C9" i="147"/>
  <c r="C8" i="147"/>
  <c r="H15" i="147"/>
  <c r="H16" i="147"/>
  <c r="H17" i="147"/>
  <c r="H18" i="147"/>
  <c r="H19" i="147"/>
  <c r="H20" i="147"/>
  <c r="H21" i="147"/>
  <c r="H22" i="147"/>
  <c r="H23" i="147"/>
  <c r="H24" i="147"/>
  <c r="H14" i="147"/>
  <c r="H13" i="147"/>
  <c r="F5" i="146"/>
  <c r="G11" i="146"/>
  <c r="G10" i="146"/>
  <c r="G9" i="146"/>
  <c r="G8" i="146"/>
  <c r="G7" i="146"/>
  <c r="C11" i="146"/>
  <c r="C10" i="146"/>
  <c r="C9" i="146"/>
  <c r="C8" i="146"/>
  <c r="H15" i="146"/>
  <c r="H16" i="146"/>
  <c r="H17" i="146"/>
  <c r="H18" i="146"/>
  <c r="H19" i="146"/>
  <c r="H20" i="146"/>
  <c r="H21" i="146"/>
  <c r="H22" i="146"/>
  <c r="H23" i="146"/>
  <c r="H24" i="146"/>
  <c r="H14" i="146"/>
  <c r="H13" i="146"/>
  <c r="F5" i="145"/>
  <c r="G11" i="145"/>
  <c r="G10" i="145"/>
  <c r="G9" i="145"/>
  <c r="G8" i="145"/>
  <c r="G7" i="145"/>
  <c r="C11" i="145"/>
  <c r="C10" i="145"/>
  <c r="C9" i="145"/>
  <c r="C8" i="145"/>
  <c r="H15" i="145"/>
  <c r="H16" i="145"/>
  <c r="H17" i="145"/>
  <c r="H18" i="145"/>
  <c r="H19" i="145"/>
  <c r="H20" i="145"/>
  <c r="H21" i="145"/>
  <c r="H22" i="145"/>
  <c r="H23" i="145"/>
  <c r="H24" i="145"/>
  <c r="H14" i="145"/>
  <c r="H13" i="145"/>
  <c r="F5" i="144"/>
  <c r="G11" i="144"/>
  <c r="G10" i="144"/>
  <c r="G9" i="144"/>
  <c r="G8" i="144"/>
  <c r="G7" i="144"/>
  <c r="C11" i="144"/>
  <c r="C10" i="144"/>
  <c r="C9" i="144"/>
  <c r="C8" i="144"/>
  <c r="H15" i="144"/>
  <c r="H16" i="144"/>
  <c r="H17" i="144"/>
  <c r="H18" i="144"/>
  <c r="H19" i="144"/>
  <c r="H20" i="144"/>
  <c r="H21" i="144"/>
  <c r="H22" i="144"/>
  <c r="H23" i="144"/>
  <c r="H24" i="144"/>
  <c r="H14" i="144"/>
  <c r="H13" i="144"/>
  <c r="F5" i="143"/>
  <c r="G11" i="143"/>
  <c r="G10" i="143"/>
  <c r="G9" i="143"/>
  <c r="G8" i="143"/>
  <c r="G7" i="143"/>
  <c r="C11" i="143"/>
  <c r="C10" i="143"/>
  <c r="C9" i="143"/>
  <c r="C8" i="143"/>
  <c r="H15" i="143"/>
  <c r="H16" i="143"/>
  <c r="H17" i="143"/>
  <c r="H18" i="143"/>
  <c r="H19" i="143"/>
  <c r="H20" i="143"/>
  <c r="H21" i="143"/>
  <c r="H22" i="143"/>
  <c r="H23" i="143"/>
  <c r="H24" i="143"/>
  <c r="H14" i="143"/>
  <c r="H13" i="143"/>
  <c r="H36" i="148" l="1"/>
  <c r="H37" i="148" s="1"/>
  <c r="H38" i="148" s="1"/>
  <c r="H36" i="147"/>
  <c r="H37" i="147" s="1"/>
  <c r="H38" i="147" s="1"/>
  <c r="H36" i="146"/>
  <c r="H37" i="146" s="1"/>
  <c r="H36" i="145"/>
  <c r="H37" i="145" s="1"/>
  <c r="H38" i="145" s="1"/>
  <c r="H36" i="144"/>
  <c r="H37" i="144" s="1"/>
  <c r="H38" i="144" s="1"/>
  <c r="H36" i="143"/>
  <c r="H37" i="143" s="1"/>
  <c r="H38" i="143" s="1"/>
  <c r="F5" i="142"/>
  <c r="G11" i="142"/>
  <c r="G10" i="142"/>
  <c r="G9" i="142"/>
  <c r="G8" i="142"/>
  <c r="G7" i="142"/>
  <c r="C11" i="142"/>
  <c r="C10" i="142"/>
  <c r="C9" i="142"/>
  <c r="C8" i="142"/>
  <c r="H15" i="142"/>
  <c r="H16" i="142"/>
  <c r="H17" i="142"/>
  <c r="H18" i="142"/>
  <c r="H19" i="142"/>
  <c r="H20" i="142"/>
  <c r="H21" i="142"/>
  <c r="H22" i="142"/>
  <c r="H23" i="142"/>
  <c r="H24" i="142"/>
  <c r="H14" i="142"/>
  <c r="H13" i="142"/>
  <c r="H36" i="142" l="1"/>
  <c r="H37" i="142" s="1"/>
  <c r="H38" i="142" s="1"/>
  <c r="H38" i="146"/>
  <c r="F5" i="141"/>
  <c r="G11" i="141"/>
  <c r="G10" i="141"/>
  <c r="G9" i="141"/>
  <c r="G8" i="141"/>
  <c r="G7" i="141"/>
  <c r="C11" i="141"/>
  <c r="C10" i="141"/>
  <c r="C9" i="141"/>
  <c r="C8" i="141"/>
  <c r="H15" i="141"/>
  <c r="H16" i="141"/>
  <c r="H17" i="141"/>
  <c r="H18" i="141"/>
  <c r="H19" i="141"/>
  <c r="H20" i="141"/>
  <c r="H21" i="141"/>
  <c r="H22" i="141"/>
  <c r="H23" i="141"/>
  <c r="H24" i="141"/>
  <c r="H14" i="141"/>
  <c r="H13" i="141"/>
  <c r="F5" i="140"/>
  <c r="G11" i="140"/>
  <c r="G10" i="140"/>
  <c r="G9" i="140"/>
  <c r="G8" i="140"/>
  <c r="G7" i="140"/>
  <c r="C11" i="140"/>
  <c r="C10" i="140"/>
  <c r="C9" i="140"/>
  <c r="C8" i="140"/>
  <c r="H15" i="140"/>
  <c r="H16" i="140"/>
  <c r="H17" i="140"/>
  <c r="H18" i="140"/>
  <c r="H19" i="140"/>
  <c r="H20" i="140"/>
  <c r="H21" i="140"/>
  <c r="H22" i="140"/>
  <c r="H23" i="140"/>
  <c r="H24" i="140"/>
  <c r="H14" i="140"/>
  <c r="H13" i="140"/>
  <c r="H5" i="140"/>
  <c r="F5" i="139"/>
  <c r="G11" i="139"/>
  <c r="G10" i="139"/>
  <c r="G9" i="139"/>
  <c r="G8" i="139"/>
  <c r="G7" i="139"/>
  <c r="C11" i="139"/>
  <c r="C10" i="139"/>
  <c r="C9" i="139"/>
  <c r="C8" i="139"/>
  <c r="H15" i="139"/>
  <c r="H16" i="139"/>
  <c r="H17" i="139"/>
  <c r="H18" i="139"/>
  <c r="H19" i="139"/>
  <c r="H20" i="139"/>
  <c r="H21" i="139"/>
  <c r="H22" i="139"/>
  <c r="H23" i="139"/>
  <c r="H24" i="139"/>
  <c r="H14" i="139"/>
  <c r="H13" i="139"/>
  <c r="H36" i="139" l="1"/>
  <c r="H37" i="139" s="1"/>
  <c r="H38" i="139" s="1"/>
  <c r="H36" i="141"/>
  <c r="H37" i="141" s="1"/>
  <c r="H38" i="141" s="1"/>
  <c r="H36" i="140"/>
  <c r="H37" i="140" s="1"/>
  <c r="H38" i="140" s="1"/>
  <c r="G28" i="137"/>
  <c r="H28" i="137" s="1"/>
  <c r="E27" i="137"/>
  <c r="H27" i="137" s="1"/>
  <c r="E26" i="137"/>
  <c r="H26" i="137" s="1"/>
  <c r="H25" i="137"/>
  <c r="H20" i="137"/>
  <c r="H21" i="137"/>
  <c r="H22" i="137"/>
  <c r="E19" i="137"/>
  <c r="H19" i="137" s="1"/>
  <c r="E17" i="137"/>
  <c r="H17" i="137" s="1"/>
  <c r="F5" i="138"/>
  <c r="G11" i="138"/>
  <c r="G10" i="138"/>
  <c r="G9" i="138"/>
  <c r="G8" i="138"/>
  <c r="G7" i="138"/>
  <c r="C11" i="138"/>
  <c r="C10" i="138"/>
  <c r="C9" i="138"/>
  <c r="C8" i="138"/>
  <c r="H15" i="138"/>
  <c r="H16" i="138"/>
  <c r="H17" i="138"/>
  <c r="H18" i="138"/>
  <c r="H19" i="138"/>
  <c r="H20" i="138"/>
  <c r="H21" i="138"/>
  <c r="H22" i="138"/>
  <c r="H23" i="138"/>
  <c r="H24" i="138"/>
  <c r="H14" i="138"/>
  <c r="H13" i="138"/>
  <c r="F5" i="137"/>
  <c r="G11" i="137"/>
  <c r="G10" i="137"/>
  <c r="G9" i="137"/>
  <c r="G8" i="137"/>
  <c r="G7" i="137"/>
  <c r="C11" i="137"/>
  <c r="C10" i="137"/>
  <c r="C9" i="137"/>
  <c r="C8" i="137"/>
  <c r="H15" i="137"/>
  <c r="H16" i="137"/>
  <c r="H18" i="137"/>
  <c r="H14" i="137"/>
  <c r="H13" i="137"/>
  <c r="H36" i="138" l="1"/>
  <c r="H37" i="138" s="1"/>
  <c r="H38" i="138" s="1"/>
  <c r="H41" i="137"/>
  <c r="F5" i="136"/>
  <c r="G11" i="136"/>
  <c r="G10" i="136"/>
  <c r="G9" i="136"/>
  <c r="G8" i="136"/>
  <c r="G7" i="136"/>
  <c r="C11" i="136"/>
  <c r="C10" i="136"/>
  <c r="C9" i="136"/>
  <c r="C8" i="136"/>
  <c r="H15" i="136"/>
  <c r="H16" i="136"/>
  <c r="H17" i="136"/>
  <c r="H18" i="136"/>
  <c r="H19" i="136"/>
  <c r="H20" i="136"/>
  <c r="H21" i="136"/>
  <c r="H22" i="136"/>
  <c r="H23" i="136"/>
  <c r="H24" i="136"/>
  <c r="H14" i="136"/>
  <c r="H13" i="136"/>
  <c r="F5" i="135"/>
  <c r="G11" i="135"/>
  <c r="G10" i="135"/>
  <c r="G9" i="135"/>
  <c r="G8" i="135"/>
  <c r="G7" i="135"/>
  <c r="C11" i="135"/>
  <c r="C10" i="135"/>
  <c r="C9" i="135"/>
  <c r="C8" i="135"/>
  <c r="H15" i="135"/>
  <c r="H16" i="135"/>
  <c r="H17" i="135"/>
  <c r="H18" i="135"/>
  <c r="H19" i="135"/>
  <c r="H20" i="135"/>
  <c r="H21" i="135"/>
  <c r="H22" i="135"/>
  <c r="H23" i="135"/>
  <c r="H24" i="135"/>
  <c r="H14" i="135"/>
  <c r="H13" i="135"/>
  <c r="H42" i="137" l="1"/>
  <c r="H44" i="137"/>
  <c r="H43" i="137"/>
  <c r="H36" i="136"/>
  <c r="H37" i="136" s="1"/>
  <c r="H36" i="135"/>
  <c r="H37" i="135" s="1"/>
  <c r="H38" i="135" s="1"/>
  <c r="H18" i="134"/>
  <c r="H17" i="134"/>
  <c r="H16" i="134"/>
  <c r="H15" i="134"/>
  <c r="H14" i="134"/>
  <c r="H13" i="134"/>
  <c r="F5" i="134"/>
  <c r="G11" i="134"/>
  <c r="G10" i="134"/>
  <c r="G9" i="134"/>
  <c r="G8" i="134"/>
  <c r="G7" i="134"/>
  <c r="C11" i="134"/>
  <c r="C10" i="134"/>
  <c r="C9" i="134"/>
  <c r="C8" i="134"/>
  <c r="H19" i="134"/>
  <c r="H20" i="134"/>
  <c r="H21" i="134"/>
  <c r="H22" i="134"/>
  <c r="H23" i="134"/>
  <c r="H24" i="134"/>
  <c r="F5" i="133"/>
  <c r="G11" i="133"/>
  <c r="G10" i="133"/>
  <c r="G9" i="133"/>
  <c r="G8" i="133"/>
  <c r="G7" i="133"/>
  <c r="C11" i="133"/>
  <c r="C10" i="133"/>
  <c r="C9" i="133"/>
  <c r="C8" i="133"/>
  <c r="H15" i="133"/>
  <c r="H16" i="133"/>
  <c r="H17" i="133"/>
  <c r="H18" i="133"/>
  <c r="H19" i="133"/>
  <c r="H20" i="133"/>
  <c r="H21" i="133"/>
  <c r="H22" i="133"/>
  <c r="H23" i="133"/>
  <c r="H24" i="133"/>
  <c r="H14" i="133"/>
  <c r="H13" i="133"/>
  <c r="H45" i="137" l="1"/>
  <c r="H48" i="137" s="1"/>
  <c r="H36" i="134"/>
  <c r="H38" i="134" s="1"/>
  <c r="H39" i="136"/>
  <c r="H38" i="136"/>
  <c r="H36" i="133"/>
  <c r="F5" i="132"/>
  <c r="G11" i="132"/>
  <c r="G10" i="132"/>
  <c r="G9" i="132"/>
  <c r="G8" i="132"/>
  <c r="G7" i="132"/>
  <c r="C11" i="132"/>
  <c r="C10" i="132"/>
  <c r="C9" i="132"/>
  <c r="C8" i="132"/>
  <c r="H15" i="132"/>
  <c r="H16" i="132"/>
  <c r="H17" i="132"/>
  <c r="H18" i="132"/>
  <c r="H19" i="132"/>
  <c r="H20" i="132"/>
  <c r="H21" i="132"/>
  <c r="H22" i="132"/>
  <c r="H23" i="132"/>
  <c r="H24" i="132"/>
  <c r="H14" i="132"/>
  <c r="H13" i="132"/>
  <c r="H37" i="134" l="1"/>
  <c r="H39" i="134"/>
  <c r="H40" i="134"/>
  <c r="H40" i="136"/>
  <c r="H37" i="133"/>
  <c r="H40" i="133"/>
  <c r="H39" i="133"/>
  <c r="H38" i="133"/>
  <c r="H36" i="132"/>
  <c r="H37" i="132" s="1"/>
  <c r="F5" i="131"/>
  <c r="G11" i="131"/>
  <c r="G10" i="131"/>
  <c r="G9" i="131"/>
  <c r="G8" i="131"/>
  <c r="G7" i="131"/>
  <c r="C11" i="131"/>
  <c r="C10" i="131"/>
  <c r="C9" i="131"/>
  <c r="C8" i="131"/>
  <c r="H15" i="131"/>
  <c r="H16" i="131"/>
  <c r="H17" i="131"/>
  <c r="H18" i="131"/>
  <c r="H19" i="131"/>
  <c r="H20" i="131"/>
  <c r="H21" i="131"/>
  <c r="H22" i="131"/>
  <c r="H23" i="131"/>
  <c r="H24" i="131"/>
  <c r="H14" i="131"/>
  <c r="H13" i="131"/>
  <c r="H41" i="134" l="1"/>
  <c r="H41" i="133"/>
  <c r="H38" i="132"/>
  <c r="H36" i="131"/>
  <c r="H37" i="131" s="1"/>
  <c r="H38" i="131" s="1"/>
  <c r="F5" i="130"/>
  <c r="G11" i="130"/>
  <c r="G10" i="130"/>
  <c r="G9" i="130"/>
  <c r="G8" i="130"/>
  <c r="G7" i="130"/>
  <c r="C11" i="130"/>
  <c r="C10" i="130"/>
  <c r="C9" i="130"/>
  <c r="C8" i="130"/>
  <c r="H15" i="130"/>
  <c r="H16" i="130"/>
  <c r="H17" i="130"/>
  <c r="H18" i="130"/>
  <c r="H19" i="130"/>
  <c r="H20" i="130"/>
  <c r="H21" i="130"/>
  <c r="H22" i="130"/>
  <c r="H23" i="130"/>
  <c r="H24" i="130"/>
  <c r="H14" i="130"/>
  <c r="H13" i="130"/>
  <c r="H36" i="130" l="1"/>
  <c r="H37" i="130" s="1"/>
  <c r="H38" i="130" s="1"/>
  <c r="F5" i="129"/>
  <c r="G11" i="129"/>
  <c r="G10" i="129"/>
  <c r="G9" i="129"/>
  <c r="G8" i="129"/>
  <c r="G7" i="129"/>
  <c r="C11" i="129"/>
  <c r="C10" i="129"/>
  <c r="C9" i="129"/>
  <c r="C8" i="129"/>
  <c r="H15" i="129"/>
  <c r="H16" i="129"/>
  <c r="H17" i="129"/>
  <c r="H18" i="129"/>
  <c r="H19" i="129"/>
  <c r="H20" i="129"/>
  <c r="H21" i="129"/>
  <c r="H22" i="129"/>
  <c r="H23" i="129"/>
  <c r="H24" i="129"/>
  <c r="H14" i="129"/>
  <c r="H13" i="129"/>
  <c r="H36" i="129" l="1"/>
  <c r="F5" i="128"/>
  <c r="G11" i="128"/>
  <c r="G10" i="128"/>
  <c r="G9" i="128"/>
  <c r="G8" i="128"/>
  <c r="G7" i="128"/>
  <c r="C11" i="128"/>
  <c r="C10" i="128"/>
  <c r="C9" i="128"/>
  <c r="C8" i="128"/>
  <c r="H15" i="128"/>
  <c r="H16" i="128"/>
  <c r="H17" i="128"/>
  <c r="H18" i="128"/>
  <c r="H19" i="128"/>
  <c r="H20" i="128"/>
  <c r="H21" i="128"/>
  <c r="H22" i="128"/>
  <c r="H23" i="128"/>
  <c r="H24" i="128"/>
  <c r="H14" i="128"/>
  <c r="H13" i="128"/>
  <c r="H37" i="129" l="1"/>
  <c r="H39" i="129"/>
  <c r="H38" i="129"/>
  <c r="H36" i="128"/>
  <c r="H37" i="128" s="1"/>
  <c r="H38" i="128" s="1"/>
  <c r="F5" i="127"/>
  <c r="G11" i="127"/>
  <c r="G10" i="127"/>
  <c r="G9" i="127"/>
  <c r="G8" i="127"/>
  <c r="G7" i="127"/>
  <c r="C11" i="127"/>
  <c r="C10" i="127"/>
  <c r="C9" i="127"/>
  <c r="C8" i="127"/>
  <c r="H15" i="127"/>
  <c r="H16" i="127"/>
  <c r="H17" i="127"/>
  <c r="H18" i="127"/>
  <c r="H19" i="127"/>
  <c r="H20" i="127"/>
  <c r="H21" i="127"/>
  <c r="H22" i="127"/>
  <c r="H23" i="127"/>
  <c r="H24" i="127"/>
  <c r="H14" i="127"/>
  <c r="H13" i="127"/>
  <c r="H40" i="129" l="1"/>
  <c r="H36" i="127"/>
  <c r="H37" i="127" s="1"/>
  <c r="H38" i="127" s="1"/>
  <c r="F5" i="126"/>
  <c r="G11" i="126"/>
  <c r="G10" i="126"/>
  <c r="G9" i="126"/>
  <c r="G8" i="126"/>
  <c r="G7" i="126"/>
  <c r="C11" i="126"/>
  <c r="C10" i="126"/>
  <c r="C9" i="126"/>
  <c r="C8" i="126"/>
  <c r="H15" i="126"/>
  <c r="H16" i="126"/>
  <c r="H17" i="126"/>
  <c r="H18" i="126"/>
  <c r="H19" i="126"/>
  <c r="H20" i="126"/>
  <c r="H21" i="126"/>
  <c r="H22" i="126"/>
  <c r="H23" i="126"/>
  <c r="H24" i="126"/>
  <c r="H14" i="126"/>
  <c r="H13" i="126"/>
  <c r="H36" i="126" l="1"/>
  <c r="H37" i="126" s="1"/>
  <c r="H38" i="126" s="1"/>
  <c r="H15" i="125" l="1"/>
  <c r="F5" i="125"/>
  <c r="G11" i="125"/>
  <c r="G10" i="125"/>
  <c r="G9" i="125"/>
  <c r="G8" i="125"/>
  <c r="G7" i="125"/>
  <c r="C11" i="125"/>
  <c r="C10" i="125"/>
  <c r="C9" i="125"/>
  <c r="C8" i="125"/>
  <c r="H16" i="125"/>
  <c r="H17" i="125"/>
  <c r="H18" i="125"/>
  <c r="H19" i="125"/>
  <c r="H20" i="125"/>
  <c r="H21" i="125"/>
  <c r="H22" i="125"/>
  <c r="H23" i="125"/>
  <c r="H24" i="125"/>
  <c r="H14" i="125"/>
  <c r="H13" i="125"/>
  <c r="H36" i="125" l="1"/>
  <c r="H37" i="125" s="1"/>
  <c r="H38" i="125" s="1"/>
  <c r="H25" i="124"/>
  <c r="F5" i="124"/>
  <c r="G11" i="124"/>
  <c r="G10" i="124"/>
  <c r="G9" i="124"/>
  <c r="G8" i="124"/>
  <c r="G7" i="124"/>
  <c r="C11" i="124"/>
  <c r="C10" i="124"/>
  <c r="C9" i="124"/>
  <c r="C8" i="124"/>
  <c r="H15" i="124"/>
  <c r="H16" i="124"/>
  <c r="H17" i="124"/>
  <c r="H18" i="124"/>
  <c r="H19" i="124"/>
  <c r="H20" i="124"/>
  <c r="H21" i="124"/>
  <c r="H22" i="124"/>
  <c r="H23" i="124"/>
  <c r="H24" i="124"/>
  <c r="H14" i="124"/>
  <c r="H13" i="124"/>
  <c r="F5" i="123"/>
  <c r="G11" i="123"/>
  <c r="G10" i="123"/>
  <c r="G9" i="123"/>
  <c r="G8" i="123"/>
  <c r="G7" i="123"/>
  <c r="C11" i="123"/>
  <c r="C10" i="123"/>
  <c r="C9" i="123"/>
  <c r="C8" i="123"/>
  <c r="H15" i="123"/>
  <c r="H16" i="123"/>
  <c r="H17" i="123"/>
  <c r="H18" i="123"/>
  <c r="H19" i="123"/>
  <c r="H20" i="123"/>
  <c r="H21" i="123"/>
  <c r="H22" i="123"/>
  <c r="H23" i="123"/>
  <c r="H24" i="123"/>
  <c r="H14" i="123"/>
  <c r="H13" i="123"/>
  <c r="H37" i="124" l="1"/>
  <c r="H38" i="124" s="1"/>
  <c r="H39" i="124" s="1"/>
  <c r="H36" i="123"/>
  <c r="H37" i="123" s="1"/>
  <c r="F5" i="122"/>
  <c r="G11" i="122"/>
  <c r="G10" i="122"/>
  <c r="G9" i="122"/>
  <c r="G8" i="122"/>
  <c r="G7" i="122"/>
  <c r="C11" i="122"/>
  <c r="C10" i="122"/>
  <c r="C9" i="122"/>
  <c r="C8" i="122"/>
  <c r="H15" i="122"/>
  <c r="H16" i="122"/>
  <c r="H17" i="122"/>
  <c r="H18" i="122"/>
  <c r="H19" i="122"/>
  <c r="H20" i="122"/>
  <c r="H21" i="122"/>
  <c r="H22" i="122"/>
  <c r="H23" i="122"/>
  <c r="H24" i="122"/>
  <c r="H14" i="122"/>
  <c r="H13" i="122"/>
  <c r="H38" i="123" l="1"/>
  <c r="H36" i="122"/>
  <c r="H37" i="122" s="1"/>
  <c r="H38" i="122" s="1"/>
  <c r="F5" i="120"/>
  <c r="G11" i="120"/>
  <c r="G10" i="120"/>
  <c r="G9" i="120"/>
  <c r="G8" i="120"/>
  <c r="G7" i="120"/>
  <c r="C11" i="120"/>
  <c r="C10" i="120"/>
  <c r="C9" i="120"/>
  <c r="C8" i="120"/>
  <c r="H15" i="120"/>
  <c r="H16" i="120"/>
  <c r="H17" i="120"/>
  <c r="H18" i="120"/>
  <c r="H19" i="120"/>
  <c r="H20" i="120"/>
  <c r="H21" i="120"/>
  <c r="H22" i="120"/>
  <c r="H23" i="120"/>
  <c r="H24" i="120"/>
  <c r="H14" i="120"/>
  <c r="H13" i="120"/>
  <c r="H36" i="120" l="1"/>
  <c r="H37" i="120" s="1"/>
  <c r="F5" i="119"/>
  <c r="G11" i="119"/>
  <c r="G10" i="119"/>
  <c r="G9" i="119"/>
  <c r="G8" i="119"/>
  <c r="G7" i="119"/>
  <c r="C11" i="119"/>
  <c r="C10" i="119"/>
  <c r="C9" i="119"/>
  <c r="C8" i="119"/>
  <c r="H15" i="119"/>
  <c r="H16" i="119"/>
  <c r="H17" i="119"/>
  <c r="H18" i="119"/>
  <c r="H19" i="119"/>
  <c r="H20" i="119"/>
  <c r="H21" i="119"/>
  <c r="H22" i="119"/>
  <c r="H23" i="119"/>
  <c r="H24" i="119"/>
  <c r="H14" i="119"/>
  <c r="H13" i="119"/>
  <c r="H38" i="120" l="1"/>
  <c r="H36" i="119"/>
  <c r="H37" i="119" s="1"/>
  <c r="H38" i="119" l="1"/>
  <c r="H21" i="115" l="1"/>
  <c r="F5" i="118" l="1"/>
  <c r="G11" i="118"/>
  <c r="G10" i="118"/>
  <c r="G9" i="118"/>
  <c r="G8" i="118"/>
  <c r="G7" i="118"/>
  <c r="C11" i="118"/>
  <c r="C10" i="118"/>
  <c r="C9" i="118"/>
  <c r="C8" i="118"/>
  <c r="H15" i="118"/>
  <c r="H16" i="118"/>
  <c r="H17" i="118"/>
  <c r="H18" i="118"/>
  <c r="H19" i="118"/>
  <c r="H20" i="118"/>
  <c r="H21" i="118"/>
  <c r="H22" i="118"/>
  <c r="H23" i="118"/>
  <c r="H24" i="118"/>
  <c r="H14" i="118"/>
  <c r="H13" i="118"/>
  <c r="H36" i="118" l="1"/>
  <c r="H37" i="118" l="1"/>
  <c r="H39" i="118"/>
  <c r="H38" i="118"/>
  <c r="F5" i="117"/>
  <c r="G11" i="117"/>
  <c r="G10" i="117"/>
  <c r="G9" i="117"/>
  <c r="G8" i="117"/>
  <c r="G7" i="117"/>
  <c r="C11" i="117"/>
  <c r="C10" i="117"/>
  <c r="C9" i="117"/>
  <c r="C8" i="117"/>
  <c r="H15" i="117"/>
  <c r="H16" i="117"/>
  <c r="H17" i="117"/>
  <c r="H18" i="117"/>
  <c r="H19" i="117"/>
  <c r="H20" i="117"/>
  <c r="H21" i="117"/>
  <c r="H22" i="117"/>
  <c r="H23" i="117"/>
  <c r="H24" i="117"/>
  <c r="H14" i="117"/>
  <c r="H13" i="117"/>
  <c r="H40" i="118" l="1"/>
  <c r="H36" i="117"/>
  <c r="H37" i="117" s="1"/>
  <c r="H38" i="117" s="1"/>
  <c r="F5" i="116" l="1"/>
  <c r="G11" i="116"/>
  <c r="G10" i="116"/>
  <c r="G9" i="116"/>
  <c r="G8" i="116"/>
  <c r="G7" i="116"/>
  <c r="C11" i="116"/>
  <c r="C10" i="116"/>
  <c r="C9" i="116"/>
  <c r="C8" i="116"/>
  <c r="H15" i="116"/>
  <c r="H16" i="116"/>
  <c r="H17" i="116"/>
  <c r="H18" i="116"/>
  <c r="H19" i="116"/>
  <c r="H20" i="116"/>
  <c r="H21" i="116"/>
  <c r="H22" i="116"/>
  <c r="H23" i="116"/>
  <c r="H24" i="116"/>
  <c r="H14" i="116"/>
  <c r="H13" i="116"/>
  <c r="H36" i="116" l="1"/>
  <c r="H37" i="116" s="1"/>
  <c r="H38" i="116" s="1"/>
  <c r="H41" i="116" l="1"/>
  <c r="F5" i="115"/>
  <c r="G11" i="115"/>
  <c r="G10" i="115"/>
  <c r="G9" i="115"/>
  <c r="G8" i="115"/>
  <c r="G7" i="115"/>
  <c r="C11" i="115"/>
  <c r="C10" i="115"/>
  <c r="C9" i="115"/>
  <c r="C8" i="115"/>
  <c r="H15" i="115"/>
  <c r="H16" i="115"/>
  <c r="H17" i="115"/>
  <c r="H18" i="115"/>
  <c r="H19" i="115"/>
  <c r="H20" i="115"/>
  <c r="H22" i="115"/>
  <c r="H23" i="115"/>
  <c r="H24" i="115"/>
  <c r="H25" i="115"/>
  <c r="H14" i="115"/>
  <c r="H13" i="115"/>
  <c r="H5" i="115"/>
  <c r="H37" i="115" l="1"/>
  <c r="H38" i="115" s="1"/>
  <c r="H39" i="115" s="1"/>
  <c r="H42" i="115" s="1"/>
  <c r="F5" i="114"/>
  <c r="G11" i="114"/>
  <c r="G10" i="114"/>
  <c r="G9" i="114"/>
  <c r="G8" i="114"/>
  <c r="G7" i="114"/>
  <c r="C11" i="114"/>
  <c r="C10" i="114"/>
  <c r="C9" i="114"/>
  <c r="C8" i="114"/>
  <c r="H15" i="114"/>
  <c r="H16" i="114"/>
  <c r="H17" i="114"/>
  <c r="H18" i="114"/>
  <c r="H19" i="114"/>
  <c r="H20" i="114"/>
  <c r="H21" i="114"/>
  <c r="H22" i="114"/>
  <c r="H23" i="114"/>
  <c r="H24" i="114"/>
  <c r="H14" i="114"/>
  <c r="H13" i="114"/>
  <c r="F5" i="113"/>
  <c r="G11" i="113"/>
  <c r="G10" i="113"/>
  <c r="G9" i="113"/>
  <c r="G8" i="113"/>
  <c r="G7" i="113"/>
  <c r="C11" i="113"/>
  <c r="C10" i="113"/>
  <c r="C9" i="113"/>
  <c r="C8" i="113"/>
  <c r="H15" i="113"/>
  <c r="H16" i="113"/>
  <c r="H17" i="113"/>
  <c r="H18" i="113"/>
  <c r="H19" i="113"/>
  <c r="H20" i="113"/>
  <c r="H21" i="113"/>
  <c r="H22" i="113"/>
  <c r="H23" i="113"/>
  <c r="H24" i="113"/>
  <c r="H14" i="113"/>
  <c r="H13" i="113"/>
  <c r="H36" i="114" l="1"/>
  <c r="H37" i="114" s="1"/>
  <c r="H36" i="113"/>
  <c r="F5" i="112"/>
  <c r="G11" i="112"/>
  <c r="G10" i="112"/>
  <c r="G9" i="112"/>
  <c r="G8" i="112"/>
  <c r="G7" i="112"/>
  <c r="C11" i="112"/>
  <c r="C10" i="112"/>
  <c r="C9" i="112"/>
  <c r="C8" i="112"/>
  <c r="H15" i="112"/>
  <c r="H16" i="112"/>
  <c r="H17" i="112"/>
  <c r="H18" i="112"/>
  <c r="H19" i="112"/>
  <c r="H20" i="112"/>
  <c r="H21" i="112"/>
  <c r="H22" i="112"/>
  <c r="H23" i="112"/>
  <c r="H24" i="112"/>
  <c r="H14" i="112"/>
  <c r="H13" i="112"/>
  <c r="H37" i="113" l="1"/>
  <c r="H39" i="113"/>
  <c r="H38" i="113"/>
  <c r="H38" i="114"/>
  <c r="H36" i="112"/>
  <c r="H37" i="112" s="1"/>
  <c r="H38" i="112" s="1"/>
  <c r="F5" i="111"/>
  <c r="G11" i="111"/>
  <c r="G10" i="111"/>
  <c r="G9" i="111"/>
  <c r="G8" i="111"/>
  <c r="G7" i="111"/>
  <c r="C11" i="111"/>
  <c r="C10" i="111"/>
  <c r="C9" i="111"/>
  <c r="C8" i="111"/>
  <c r="H15" i="111"/>
  <c r="H16" i="111"/>
  <c r="H17" i="111"/>
  <c r="H18" i="111"/>
  <c r="H19" i="111"/>
  <c r="H20" i="111"/>
  <c r="H21" i="111"/>
  <c r="H22" i="111"/>
  <c r="H23" i="111"/>
  <c r="H24" i="111"/>
  <c r="H14" i="111"/>
  <c r="H13" i="111"/>
  <c r="F5" i="110"/>
  <c r="G11" i="110"/>
  <c r="G10" i="110"/>
  <c r="G9" i="110"/>
  <c r="G8" i="110"/>
  <c r="G7" i="110"/>
  <c r="C11" i="110"/>
  <c r="C10" i="110"/>
  <c r="C9" i="110"/>
  <c r="C8" i="110"/>
  <c r="H15" i="110"/>
  <c r="H16" i="110"/>
  <c r="H17" i="110"/>
  <c r="H18" i="110"/>
  <c r="H19" i="110"/>
  <c r="H20" i="110"/>
  <c r="H21" i="110"/>
  <c r="H22" i="110"/>
  <c r="H23" i="110"/>
  <c r="H24" i="110"/>
  <c r="H14" i="110"/>
  <c r="H13" i="110"/>
  <c r="H40" i="113" l="1"/>
  <c r="H36" i="111"/>
  <c r="H37" i="111" s="1"/>
  <c r="H38" i="111" s="1"/>
  <c r="H36" i="110"/>
  <c r="H37" i="110" s="1"/>
  <c r="H38" i="110" s="1"/>
  <c r="F5" i="109"/>
  <c r="G11" i="109"/>
  <c r="G10" i="109"/>
  <c r="G9" i="109"/>
  <c r="G8" i="109"/>
  <c r="G7" i="109"/>
  <c r="C11" i="109"/>
  <c r="C10" i="109"/>
  <c r="C9" i="109"/>
  <c r="C8" i="109"/>
  <c r="H15" i="109"/>
  <c r="H16" i="109"/>
  <c r="H17" i="109"/>
  <c r="H18" i="109"/>
  <c r="H19" i="109"/>
  <c r="H20" i="109"/>
  <c r="H21" i="109"/>
  <c r="H22" i="109"/>
  <c r="H23" i="109"/>
  <c r="H24" i="109"/>
  <c r="H14" i="109"/>
  <c r="H13" i="109"/>
  <c r="H36" i="109" l="1"/>
  <c r="H37" i="109" s="1"/>
  <c r="H38" i="109" s="1"/>
  <c r="F5" i="108"/>
  <c r="G11" i="108"/>
  <c r="G10" i="108"/>
  <c r="G9" i="108"/>
  <c r="G8" i="108"/>
  <c r="G7" i="108"/>
  <c r="C11" i="108"/>
  <c r="C10" i="108"/>
  <c r="C9" i="108"/>
  <c r="C8" i="108"/>
  <c r="H15" i="108"/>
  <c r="H16" i="108"/>
  <c r="H17" i="108"/>
  <c r="H18" i="108"/>
  <c r="H19" i="108"/>
  <c r="H20" i="108"/>
  <c r="H21" i="108"/>
  <c r="H22" i="108"/>
  <c r="H23" i="108"/>
  <c r="H24" i="108"/>
  <c r="H14" i="108"/>
  <c r="H13" i="108"/>
  <c r="H36" i="108" l="1"/>
  <c r="H37" i="108" s="1"/>
  <c r="H38" i="108" s="1"/>
  <c r="F5" i="107"/>
  <c r="G11" i="107"/>
  <c r="G10" i="107"/>
  <c r="G9" i="107"/>
  <c r="G8" i="107"/>
  <c r="G7" i="107"/>
  <c r="C11" i="107"/>
  <c r="C10" i="107"/>
  <c r="C9" i="107"/>
  <c r="C8" i="107"/>
  <c r="H15" i="107"/>
  <c r="H16" i="107"/>
  <c r="H17" i="107"/>
  <c r="H18" i="107"/>
  <c r="H19" i="107"/>
  <c r="H20" i="107"/>
  <c r="H21" i="107"/>
  <c r="H22" i="107"/>
  <c r="H23" i="107"/>
  <c r="H24" i="107"/>
  <c r="H14" i="107"/>
  <c r="H13" i="107"/>
  <c r="H36" i="107" l="1"/>
  <c r="H37" i="107" s="1"/>
  <c r="H38" i="107" s="1"/>
  <c r="H35" i="106"/>
  <c r="H24" i="106"/>
  <c r="H25" i="106"/>
  <c r="H26" i="106"/>
  <c r="H27" i="106"/>
  <c r="H28" i="106"/>
  <c r="H29" i="106"/>
  <c r="H30" i="106"/>
  <c r="H31" i="106"/>
  <c r="H32" i="106"/>
  <c r="H33" i="106"/>
  <c r="F5" i="106"/>
  <c r="G11" i="106"/>
  <c r="G10" i="106"/>
  <c r="G9" i="106"/>
  <c r="G8" i="106"/>
  <c r="G7" i="106"/>
  <c r="C11" i="106"/>
  <c r="C10" i="106"/>
  <c r="C9" i="106"/>
  <c r="C8" i="106"/>
  <c r="H15" i="106"/>
  <c r="H16" i="106"/>
  <c r="H17" i="106"/>
  <c r="H18" i="106"/>
  <c r="H19" i="106"/>
  <c r="H20" i="106"/>
  <c r="H21" i="106"/>
  <c r="H22" i="106"/>
  <c r="H23" i="106"/>
  <c r="H14" i="106"/>
  <c r="H13" i="106"/>
  <c r="H24" i="105"/>
  <c r="F5" i="105"/>
  <c r="G11" i="105"/>
  <c r="G10" i="105"/>
  <c r="G9" i="105"/>
  <c r="G8" i="105"/>
  <c r="G7" i="105"/>
  <c r="C11" i="105"/>
  <c r="C10" i="105"/>
  <c r="C9" i="105"/>
  <c r="C8" i="105"/>
  <c r="H15" i="105"/>
  <c r="H16" i="105"/>
  <c r="H17" i="105"/>
  <c r="H18" i="105"/>
  <c r="H19" i="105"/>
  <c r="H20" i="105"/>
  <c r="H21" i="105"/>
  <c r="H22" i="105"/>
  <c r="H23" i="105"/>
  <c r="H25" i="105"/>
  <c r="H14" i="105"/>
  <c r="H13" i="105"/>
  <c r="F5" i="104"/>
  <c r="G11" i="104"/>
  <c r="G10" i="104"/>
  <c r="G9" i="104"/>
  <c r="G8" i="104"/>
  <c r="G7" i="104"/>
  <c r="C11" i="104"/>
  <c r="C10" i="104"/>
  <c r="C9" i="104"/>
  <c r="C8" i="104"/>
  <c r="H15" i="104"/>
  <c r="H16" i="104"/>
  <c r="H17" i="104"/>
  <c r="H18" i="104"/>
  <c r="H19" i="104"/>
  <c r="H20" i="104"/>
  <c r="H21" i="104"/>
  <c r="H22" i="104"/>
  <c r="H23" i="104"/>
  <c r="H24" i="104"/>
  <c r="H14" i="104"/>
  <c r="H13" i="104"/>
  <c r="H32" i="103"/>
  <c r="H31" i="103"/>
  <c r="H30" i="103"/>
  <c r="H29" i="103"/>
  <c r="H28" i="103"/>
  <c r="H27" i="103"/>
  <c r="H26" i="103"/>
  <c r="H25" i="103"/>
  <c r="H50" i="106" l="1"/>
  <c r="H51" i="106" s="1"/>
  <c r="H52" i="106" s="1"/>
  <c r="H37" i="105"/>
  <c r="H38" i="105" s="1"/>
  <c r="H39" i="105" s="1"/>
  <c r="H36" i="104"/>
  <c r="H37" i="104" s="1"/>
  <c r="H38" i="104" s="1"/>
  <c r="F5" i="103"/>
  <c r="G11" i="103"/>
  <c r="G10" i="103"/>
  <c r="G9" i="103"/>
  <c r="G8" i="103"/>
  <c r="G7" i="103"/>
  <c r="C11" i="103"/>
  <c r="C10" i="103"/>
  <c r="C9" i="103"/>
  <c r="C8" i="103"/>
  <c r="H15" i="103"/>
  <c r="H16" i="103"/>
  <c r="H17" i="103"/>
  <c r="H18" i="103"/>
  <c r="H19" i="103"/>
  <c r="H20" i="103"/>
  <c r="H21" i="103"/>
  <c r="H22" i="103"/>
  <c r="H23" i="103"/>
  <c r="H24" i="103"/>
  <c r="H14" i="103"/>
  <c r="H13" i="103"/>
  <c r="F5" i="102"/>
  <c r="G11" i="102"/>
  <c r="G10" i="102"/>
  <c r="G9" i="102"/>
  <c r="G8" i="102"/>
  <c r="G7" i="102"/>
  <c r="C11" i="102"/>
  <c r="C10" i="102"/>
  <c r="C9" i="102"/>
  <c r="C8" i="102"/>
  <c r="H15" i="102"/>
  <c r="H16" i="102"/>
  <c r="H17" i="102"/>
  <c r="H18" i="102"/>
  <c r="H19" i="102"/>
  <c r="H20" i="102"/>
  <c r="H21" i="102"/>
  <c r="H22" i="102"/>
  <c r="H23" i="102"/>
  <c r="H24" i="102"/>
  <c r="H14" i="102"/>
  <c r="H13" i="102"/>
  <c r="H28" i="101"/>
  <c r="H27" i="101"/>
  <c r="H26" i="101"/>
  <c r="H33" i="101"/>
  <c r="H32" i="101"/>
  <c r="H31" i="101"/>
  <c r="H30" i="101"/>
  <c r="H24" i="101"/>
  <c r="H54" i="106" l="1"/>
  <c r="H55" i="106" s="1"/>
  <c r="H44" i="103"/>
  <c r="H45" i="103" s="1"/>
  <c r="H46" i="103" s="1"/>
  <c r="H36" i="102"/>
  <c r="H37" i="102" s="1"/>
  <c r="F5" i="101"/>
  <c r="G11" i="101"/>
  <c r="G10" i="101"/>
  <c r="G9" i="101"/>
  <c r="G8" i="101"/>
  <c r="G7" i="101"/>
  <c r="C11" i="101"/>
  <c r="C10" i="101"/>
  <c r="C9" i="101"/>
  <c r="C8" i="101"/>
  <c r="H15" i="101"/>
  <c r="H16" i="101"/>
  <c r="H17" i="101"/>
  <c r="H18" i="101"/>
  <c r="H19" i="101"/>
  <c r="H20" i="101"/>
  <c r="H21" i="101"/>
  <c r="H22" i="101"/>
  <c r="H23" i="101"/>
  <c r="H14" i="101"/>
  <c r="H13" i="101"/>
  <c r="H38" i="102" l="1"/>
  <c r="H45" i="101"/>
  <c r="H46" i="101" s="1"/>
  <c r="H47" i="101" l="1"/>
  <c r="F5" i="100" l="1"/>
  <c r="G11" i="100"/>
  <c r="G10" i="100"/>
  <c r="G9" i="100"/>
  <c r="G8" i="100"/>
  <c r="G7" i="100"/>
  <c r="C11" i="100"/>
  <c r="C10" i="100"/>
  <c r="C9" i="100"/>
  <c r="C8" i="100"/>
  <c r="H15" i="100"/>
  <c r="H16" i="100"/>
  <c r="H17" i="100"/>
  <c r="H18" i="100"/>
  <c r="H19" i="100"/>
  <c r="H20" i="100"/>
  <c r="H21" i="100"/>
  <c r="H22" i="100"/>
  <c r="H23" i="100"/>
  <c r="H24" i="100"/>
  <c r="H14" i="100"/>
  <c r="H13" i="100"/>
  <c r="F5" i="99"/>
  <c r="G11" i="99"/>
  <c r="G10" i="99"/>
  <c r="G9" i="99"/>
  <c r="G8" i="99"/>
  <c r="G7" i="99"/>
  <c r="C11" i="99"/>
  <c r="C10" i="99"/>
  <c r="C9" i="99"/>
  <c r="C8" i="99"/>
  <c r="H15" i="99"/>
  <c r="H16" i="99"/>
  <c r="H17" i="99"/>
  <c r="H18" i="99"/>
  <c r="H19" i="99"/>
  <c r="H20" i="99"/>
  <c r="H21" i="99"/>
  <c r="H22" i="99"/>
  <c r="H23" i="99"/>
  <c r="H24" i="99"/>
  <c r="H14" i="99"/>
  <c r="H13" i="99"/>
  <c r="H36" i="99" l="1"/>
  <c r="H37" i="99" s="1"/>
  <c r="H38" i="99" s="1"/>
  <c r="H36" i="100"/>
  <c r="H37" i="100" s="1"/>
  <c r="H38" i="100" s="1"/>
  <c r="F5" i="98" l="1"/>
  <c r="G11" i="98"/>
  <c r="G10" i="98"/>
  <c r="G9" i="98"/>
  <c r="G8" i="98"/>
  <c r="G7" i="98"/>
  <c r="C11" i="98"/>
  <c r="C10" i="98"/>
  <c r="C9" i="98"/>
  <c r="C8" i="98"/>
  <c r="H15" i="98"/>
  <c r="H16" i="98"/>
  <c r="H17" i="98"/>
  <c r="H18" i="98"/>
  <c r="H19" i="98"/>
  <c r="H20" i="98"/>
  <c r="H21" i="98"/>
  <c r="H22" i="98"/>
  <c r="H23" i="98"/>
  <c r="H24" i="98"/>
  <c r="H14" i="98"/>
  <c r="H13" i="98"/>
  <c r="H36" i="98" l="1"/>
  <c r="H37" i="98" s="1"/>
  <c r="H38" i="98" s="1"/>
  <c r="F5" i="97"/>
  <c r="G11" i="97"/>
  <c r="G10" i="97"/>
  <c r="G9" i="97"/>
  <c r="G8" i="97"/>
  <c r="G7" i="97"/>
  <c r="C11" i="97"/>
  <c r="C10" i="97"/>
  <c r="C9" i="97"/>
  <c r="C8" i="97"/>
  <c r="H15" i="97"/>
  <c r="H16" i="97"/>
  <c r="H17" i="97"/>
  <c r="H18" i="97"/>
  <c r="H19" i="97"/>
  <c r="H20" i="97"/>
  <c r="H21" i="97"/>
  <c r="H22" i="97"/>
  <c r="H23" i="97"/>
  <c r="H24" i="97"/>
  <c r="H14" i="97"/>
  <c r="H13" i="97"/>
  <c r="F5" i="96"/>
  <c r="G11" i="96"/>
  <c r="G10" i="96"/>
  <c r="G9" i="96"/>
  <c r="G8" i="96"/>
  <c r="G7" i="96"/>
  <c r="C11" i="96"/>
  <c r="C10" i="96"/>
  <c r="C9" i="96"/>
  <c r="C8" i="96"/>
  <c r="H15" i="96"/>
  <c r="H16" i="96"/>
  <c r="H17" i="96"/>
  <c r="H18" i="96"/>
  <c r="H19" i="96"/>
  <c r="H20" i="96"/>
  <c r="H21" i="96"/>
  <c r="H22" i="96"/>
  <c r="H23" i="96"/>
  <c r="H24" i="96"/>
  <c r="H14" i="96"/>
  <c r="H13" i="96"/>
  <c r="H36" i="97" l="1"/>
  <c r="H37" i="97" s="1"/>
  <c r="H38" i="97" s="1"/>
  <c r="H36" i="96"/>
  <c r="H37" i="96" s="1"/>
  <c r="H38" i="96" s="1"/>
  <c r="F5" i="95" l="1"/>
  <c r="G11" i="95"/>
  <c r="G10" i="95"/>
  <c r="G9" i="95"/>
  <c r="G8" i="95"/>
  <c r="G7" i="95"/>
  <c r="C11" i="95"/>
  <c r="C10" i="95"/>
  <c r="C9" i="95"/>
  <c r="C8" i="95"/>
  <c r="H15" i="95"/>
  <c r="H16" i="95"/>
  <c r="H17" i="95"/>
  <c r="H18" i="95"/>
  <c r="H19" i="95"/>
  <c r="H20" i="95"/>
  <c r="H21" i="95"/>
  <c r="H22" i="95"/>
  <c r="H23" i="95"/>
  <c r="H24" i="95"/>
  <c r="H14" i="95"/>
  <c r="H13" i="95"/>
  <c r="H5" i="95"/>
  <c r="F5" i="94"/>
  <c r="G11" i="94"/>
  <c r="G10" i="94"/>
  <c r="G9" i="94"/>
  <c r="G8" i="94"/>
  <c r="G7" i="94"/>
  <c r="C11" i="94"/>
  <c r="C10" i="94"/>
  <c r="C9" i="94"/>
  <c r="C8" i="94"/>
  <c r="H15" i="94"/>
  <c r="H16" i="94"/>
  <c r="H17" i="94"/>
  <c r="H18" i="94"/>
  <c r="H19" i="94"/>
  <c r="H20" i="94"/>
  <c r="H21" i="94"/>
  <c r="H22" i="94"/>
  <c r="H23" i="94"/>
  <c r="H24" i="94"/>
  <c r="H14" i="94"/>
  <c r="H13" i="94"/>
  <c r="H36" i="95" l="1"/>
  <c r="H37" i="95" s="1"/>
  <c r="H38" i="95" s="1"/>
  <c r="H36" i="94"/>
  <c r="E13" i="93"/>
  <c r="H13" i="93" s="1"/>
  <c r="F5" i="93"/>
  <c r="G11" i="93"/>
  <c r="G10" i="93"/>
  <c r="G9" i="93"/>
  <c r="G8" i="93"/>
  <c r="G7" i="93"/>
  <c r="C11" i="93"/>
  <c r="C10" i="93"/>
  <c r="C9" i="93"/>
  <c r="C8" i="93"/>
  <c r="H15" i="93"/>
  <c r="H16" i="93"/>
  <c r="H17" i="93"/>
  <c r="H18" i="93"/>
  <c r="H19" i="93"/>
  <c r="H20" i="93"/>
  <c r="H21" i="93"/>
  <c r="H22" i="93"/>
  <c r="H23" i="93"/>
  <c r="H24" i="93"/>
  <c r="H14" i="93"/>
  <c r="F5" i="92"/>
  <c r="G11" i="92"/>
  <c r="G10" i="92"/>
  <c r="G9" i="92"/>
  <c r="G8" i="92"/>
  <c r="G7" i="92"/>
  <c r="C11" i="92"/>
  <c r="C10" i="92"/>
  <c r="C9" i="92"/>
  <c r="C8" i="92"/>
  <c r="H15" i="92"/>
  <c r="H16" i="92"/>
  <c r="H17" i="92"/>
  <c r="H18" i="92"/>
  <c r="H19" i="92"/>
  <c r="H20" i="92"/>
  <c r="H21" i="92"/>
  <c r="H22" i="92"/>
  <c r="H23" i="92"/>
  <c r="H24" i="92"/>
  <c r="H14" i="92"/>
  <c r="H13" i="92"/>
  <c r="H37" i="94" l="1"/>
  <c r="H39" i="94"/>
  <c r="H38" i="94"/>
  <c r="H36" i="93"/>
  <c r="H37" i="93" s="1"/>
  <c r="H38" i="93" s="1"/>
  <c r="H36" i="92"/>
  <c r="H37" i="92" s="1"/>
  <c r="H38" i="92" s="1"/>
  <c r="F5" i="91"/>
  <c r="G11" i="91"/>
  <c r="G10" i="91"/>
  <c r="G9" i="91"/>
  <c r="G8" i="91"/>
  <c r="G7" i="91"/>
  <c r="C11" i="91"/>
  <c r="C10" i="91"/>
  <c r="C9" i="91"/>
  <c r="C8" i="91"/>
  <c r="H15" i="91"/>
  <c r="H16" i="91"/>
  <c r="H17" i="91"/>
  <c r="H18" i="91"/>
  <c r="H19" i="91"/>
  <c r="H20" i="91"/>
  <c r="H21" i="91"/>
  <c r="H22" i="91"/>
  <c r="H23" i="91"/>
  <c r="H24" i="91"/>
  <c r="H14" i="91"/>
  <c r="H13" i="91"/>
  <c r="F5" i="89"/>
  <c r="G11" i="89"/>
  <c r="G10" i="89"/>
  <c r="G9" i="89"/>
  <c r="G8" i="89"/>
  <c r="G7" i="89"/>
  <c r="C11" i="89"/>
  <c r="C10" i="89"/>
  <c r="C9" i="89"/>
  <c r="C8" i="89"/>
  <c r="H15" i="89"/>
  <c r="H16" i="89"/>
  <c r="H17" i="89"/>
  <c r="H18" i="89"/>
  <c r="H19" i="89"/>
  <c r="H20" i="89"/>
  <c r="H21" i="89"/>
  <c r="H22" i="89"/>
  <c r="H23" i="89"/>
  <c r="H24" i="89"/>
  <c r="H14" i="89"/>
  <c r="H13" i="89"/>
  <c r="F5" i="88"/>
  <c r="G11" i="88"/>
  <c r="G10" i="88"/>
  <c r="G9" i="88"/>
  <c r="G8" i="88"/>
  <c r="G7" i="88"/>
  <c r="C11" i="88"/>
  <c r="C10" i="88"/>
  <c r="C9" i="88"/>
  <c r="C8" i="88"/>
  <c r="H15" i="88"/>
  <c r="H16" i="88"/>
  <c r="H17" i="88"/>
  <c r="H18" i="88"/>
  <c r="H19" i="88"/>
  <c r="H20" i="88"/>
  <c r="H21" i="88"/>
  <c r="H22" i="88"/>
  <c r="H23" i="88"/>
  <c r="H24" i="88"/>
  <c r="H14" i="88"/>
  <c r="H13" i="88"/>
  <c r="H40" i="94" l="1"/>
  <c r="H36" i="91"/>
  <c r="H37" i="91" s="1"/>
  <c r="H38" i="91" s="1"/>
  <c r="H36" i="89"/>
  <c r="H37" i="89" s="1"/>
  <c r="H38" i="89" s="1"/>
  <c r="H36" i="88"/>
  <c r="H37" i="88" s="1"/>
  <c r="H38" i="88" s="1"/>
  <c r="F5" i="87"/>
  <c r="G11" i="87"/>
  <c r="G10" i="87"/>
  <c r="G9" i="87"/>
  <c r="G8" i="87"/>
  <c r="G7" i="87"/>
  <c r="C11" i="87"/>
  <c r="C10" i="87"/>
  <c r="C9" i="87"/>
  <c r="C8" i="87"/>
  <c r="H15" i="87"/>
  <c r="H16" i="87"/>
  <c r="H17" i="87"/>
  <c r="H18" i="87"/>
  <c r="H19" i="87"/>
  <c r="H20" i="87"/>
  <c r="H21" i="87"/>
  <c r="H22" i="87"/>
  <c r="H23" i="87"/>
  <c r="H24" i="87"/>
  <c r="H14" i="87"/>
  <c r="H13" i="87"/>
  <c r="F5" i="86"/>
  <c r="G11" i="86"/>
  <c r="G10" i="86"/>
  <c r="G9" i="86"/>
  <c r="G8" i="86"/>
  <c r="G7" i="86"/>
  <c r="C11" i="86"/>
  <c r="C10" i="86"/>
  <c r="C9" i="86"/>
  <c r="C8" i="86"/>
  <c r="H15" i="86"/>
  <c r="H16" i="86"/>
  <c r="H17" i="86"/>
  <c r="H18" i="86"/>
  <c r="H19" i="86"/>
  <c r="H20" i="86"/>
  <c r="H21" i="86"/>
  <c r="H22" i="86"/>
  <c r="H23" i="86"/>
  <c r="H24" i="86"/>
  <c r="H14" i="86"/>
  <c r="H13" i="86"/>
  <c r="F5" i="85"/>
  <c r="G11" i="85"/>
  <c r="G10" i="85"/>
  <c r="G9" i="85"/>
  <c r="G8" i="85"/>
  <c r="G7" i="85"/>
  <c r="C11" i="85"/>
  <c r="C10" i="85"/>
  <c r="C9" i="85"/>
  <c r="C8" i="85"/>
  <c r="H15" i="85"/>
  <c r="H16" i="85"/>
  <c r="H17" i="85"/>
  <c r="H18" i="85"/>
  <c r="H19" i="85"/>
  <c r="H20" i="85"/>
  <c r="H21" i="85"/>
  <c r="H22" i="85"/>
  <c r="H23" i="85"/>
  <c r="H24" i="85"/>
  <c r="H14" i="85"/>
  <c r="H13" i="85"/>
  <c r="H36" i="85" l="1"/>
  <c r="H37" i="85" s="1"/>
  <c r="H38" i="85" s="1"/>
  <c r="H36" i="87"/>
  <c r="H37" i="87" s="1"/>
  <c r="H38" i="87" s="1"/>
  <c r="H36" i="86"/>
  <c r="H37" i="86" s="1"/>
  <c r="H38" i="86" s="1"/>
  <c r="F5" i="84"/>
  <c r="G11" i="84"/>
  <c r="G10" i="84"/>
  <c r="G9" i="84"/>
  <c r="G8" i="84"/>
  <c r="G7" i="84"/>
  <c r="C11" i="84"/>
  <c r="C10" i="84"/>
  <c r="C9" i="84"/>
  <c r="C8" i="84"/>
  <c r="H15" i="84"/>
  <c r="H16" i="84"/>
  <c r="H17" i="84"/>
  <c r="H18" i="84"/>
  <c r="H19" i="84"/>
  <c r="H20" i="84"/>
  <c r="H21" i="84"/>
  <c r="H22" i="84"/>
  <c r="H23" i="84"/>
  <c r="H24" i="84"/>
  <c r="H14" i="84"/>
  <c r="H13" i="84"/>
  <c r="F5" i="83"/>
  <c r="G11" i="83"/>
  <c r="G10" i="83"/>
  <c r="G9" i="83"/>
  <c r="G8" i="83"/>
  <c r="G7" i="83"/>
  <c r="C11" i="83"/>
  <c r="C10" i="83"/>
  <c r="C9" i="83"/>
  <c r="C8" i="83"/>
  <c r="H15" i="83"/>
  <c r="H16" i="83"/>
  <c r="H17" i="83"/>
  <c r="H18" i="83"/>
  <c r="H19" i="83"/>
  <c r="H20" i="83"/>
  <c r="H21" i="83"/>
  <c r="H22" i="83"/>
  <c r="H23" i="83"/>
  <c r="H24" i="83"/>
  <c r="H14" i="83"/>
  <c r="H13" i="83"/>
  <c r="F5" i="82"/>
  <c r="G11" i="82"/>
  <c r="G10" i="82"/>
  <c r="G9" i="82"/>
  <c r="G8" i="82"/>
  <c r="G7" i="82"/>
  <c r="C11" i="82"/>
  <c r="C10" i="82"/>
  <c r="C9" i="82"/>
  <c r="C8" i="82"/>
  <c r="H15" i="82"/>
  <c r="H16" i="82"/>
  <c r="H17" i="82"/>
  <c r="H18" i="82"/>
  <c r="H19" i="82"/>
  <c r="H20" i="82"/>
  <c r="H21" i="82"/>
  <c r="H22" i="82"/>
  <c r="H23" i="82"/>
  <c r="H24" i="82"/>
  <c r="H14" i="82"/>
  <c r="H13" i="82"/>
  <c r="H36" i="82" l="1"/>
  <c r="H37" i="82" s="1"/>
  <c r="H36" i="84"/>
  <c r="H37" i="84" s="1"/>
  <c r="H38" i="84" s="1"/>
  <c r="H36" i="83"/>
  <c r="H37" i="83" s="1"/>
  <c r="H38" i="83" s="1"/>
  <c r="H38" i="82" l="1"/>
  <c r="F5" i="81"/>
  <c r="G11" i="81"/>
  <c r="G10" i="81"/>
  <c r="G9" i="81"/>
  <c r="G8" i="81"/>
  <c r="G7" i="81"/>
  <c r="C11" i="81"/>
  <c r="C10" i="81"/>
  <c r="C9" i="81"/>
  <c r="C8" i="81"/>
  <c r="H15" i="81"/>
  <c r="H16" i="81"/>
  <c r="H17" i="81"/>
  <c r="H18" i="81"/>
  <c r="H19" i="81"/>
  <c r="H20" i="81"/>
  <c r="H21" i="81"/>
  <c r="H22" i="81"/>
  <c r="H23" i="81"/>
  <c r="H24" i="81"/>
  <c r="H14" i="81"/>
  <c r="H13" i="81"/>
  <c r="F5" i="80"/>
  <c r="G11" i="80"/>
  <c r="G10" i="80"/>
  <c r="G9" i="80"/>
  <c r="G8" i="80"/>
  <c r="G7" i="80"/>
  <c r="C11" i="80"/>
  <c r="C10" i="80"/>
  <c r="C9" i="80"/>
  <c r="C8" i="80"/>
  <c r="H15" i="80"/>
  <c r="H16" i="80"/>
  <c r="H17" i="80"/>
  <c r="H18" i="80"/>
  <c r="H19" i="80"/>
  <c r="H20" i="80"/>
  <c r="H21" i="80"/>
  <c r="H22" i="80"/>
  <c r="H23" i="80"/>
  <c r="H24" i="80"/>
  <c r="H14" i="80"/>
  <c r="H13" i="80"/>
  <c r="H36" i="80" l="1"/>
  <c r="H37" i="80" s="1"/>
  <c r="H38" i="80" s="1"/>
  <c r="H36" i="81"/>
  <c r="H37" i="81" s="1"/>
  <c r="H38" i="81" s="1"/>
  <c r="F5" i="79"/>
  <c r="G11" i="79"/>
  <c r="G10" i="79"/>
  <c r="G9" i="79"/>
  <c r="G8" i="79"/>
  <c r="G7" i="79"/>
  <c r="C11" i="79"/>
  <c r="C10" i="79"/>
  <c r="C9" i="79"/>
  <c r="C8" i="79"/>
  <c r="H15" i="79"/>
  <c r="H16" i="79"/>
  <c r="H17" i="79"/>
  <c r="H18" i="79"/>
  <c r="H19" i="79"/>
  <c r="H20" i="79"/>
  <c r="H21" i="79"/>
  <c r="H22" i="79"/>
  <c r="H23" i="79"/>
  <c r="H24" i="79"/>
  <c r="H14" i="79"/>
  <c r="H13" i="79"/>
  <c r="F5" i="78"/>
  <c r="G11" i="78"/>
  <c r="G10" i="78"/>
  <c r="G9" i="78"/>
  <c r="G8" i="78"/>
  <c r="G7" i="78"/>
  <c r="C11" i="78"/>
  <c r="C10" i="78"/>
  <c r="C9" i="78"/>
  <c r="C8" i="78"/>
  <c r="H15" i="78"/>
  <c r="H16" i="78"/>
  <c r="H17" i="78"/>
  <c r="H18" i="78"/>
  <c r="H19" i="78"/>
  <c r="H20" i="78"/>
  <c r="H21" i="78"/>
  <c r="H22" i="78"/>
  <c r="H23" i="78"/>
  <c r="H24" i="78"/>
  <c r="H14" i="78"/>
  <c r="H13" i="78"/>
  <c r="H36" i="79" l="1"/>
  <c r="H37" i="79" s="1"/>
  <c r="H38" i="79" s="1"/>
  <c r="H36" i="78"/>
  <c r="H37" i="78" s="1"/>
  <c r="H38" i="78" s="1"/>
  <c r="F5" i="77"/>
  <c r="G11" i="77"/>
  <c r="G10" i="77"/>
  <c r="G9" i="77"/>
  <c r="G8" i="77"/>
  <c r="G7" i="77"/>
  <c r="C11" i="77"/>
  <c r="C10" i="77"/>
  <c r="C9" i="77"/>
  <c r="C8" i="77"/>
  <c r="H15" i="77"/>
  <c r="H16" i="77"/>
  <c r="H17" i="77"/>
  <c r="H18" i="77"/>
  <c r="H19" i="77"/>
  <c r="H20" i="77"/>
  <c r="H21" i="77"/>
  <c r="H22" i="77"/>
  <c r="H23" i="77"/>
  <c r="H24" i="77"/>
  <c r="H14" i="77"/>
  <c r="H13" i="77"/>
  <c r="H36" i="77" l="1"/>
  <c r="H37" i="77" s="1"/>
  <c r="H38" i="77" s="1"/>
  <c r="F5" i="76"/>
  <c r="G11" i="76"/>
  <c r="G10" i="76"/>
  <c r="G9" i="76"/>
  <c r="G8" i="76"/>
  <c r="G7" i="76"/>
  <c r="C11" i="76"/>
  <c r="C10" i="76"/>
  <c r="C9" i="76"/>
  <c r="C8" i="76"/>
  <c r="H15" i="76"/>
  <c r="H16" i="76"/>
  <c r="H17" i="76"/>
  <c r="H18" i="76"/>
  <c r="H19" i="76"/>
  <c r="H20" i="76"/>
  <c r="H21" i="76"/>
  <c r="H22" i="76"/>
  <c r="H23" i="76"/>
  <c r="H24" i="76"/>
  <c r="H14" i="76"/>
  <c r="H13" i="76"/>
  <c r="F5" i="75"/>
  <c r="G11" i="75"/>
  <c r="G10" i="75"/>
  <c r="G9" i="75"/>
  <c r="G8" i="75"/>
  <c r="G7" i="75"/>
  <c r="C11" i="75"/>
  <c r="C10" i="75"/>
  <c r="C9" i="75"/>
  <c r="C8" i="75"/>
  <c r="H15" i="75"/>
  <c r="H16" i="75"/>
  <c r="H17" i="75"/>
  <c r="H18" i="75"/>
  <c r="H19" i="75"/>
  <c r="H20" i="75"/>
  <c r="H21" i="75"/>
  <c r="H22" i="75"/>
  <c r="H23" i="75"/>
  <c r="H24" i="75"/>
  <c r="H14" i="75"/>
  <c r="H13" i="75"/>
  <c r="F5" i="74"/>
  <c r="G11" i="74"/>
  <c r="G10" i="74"/>
  <c r="G9" i="74"/>
  <c r="G8" i="74"/>
  <c r="G7" i="74"/>
  <c r="C11" i="74"/>
  <c r="C10" i="74"/>
  <c r="C9" i="74"/>
  <c r="C8" i="74"/>
  <c r="H15" i="74"/>
  <c r="H16" i="74"/>
  <c r="H17" i="74"/>
  <c r="H18" i="74"/>
  <c r="H19" i="74"/>
  <c r="H20" i="74"/>
  <c r="H21" i="74"/>
  <c r="H22" i="74"/>
  <c r="H23" i="74"/>
  <c r="H24" i="74"/>
  <c r="H14" i="74"/>
  <c r="H13" i="74"/>
  <c r="H36" i="76" l="1"/>
  <c r="H37" i="76" s="1"/>
  <c r="H36" i="75"/>
  <c r="H36" i="74"/>
  <c r="F5" i="73"/>
  <c r="G11" i="73"/>
  <c r="G10" i="73"/>
  <c r="G9" i="73"/>
  <c r="G8" i="73"/>
  <c r="G7" i="73"/>
  <c r="C11" i="73"/>
  <c r="C10" i="73"/>
  <c r="C9" i="73"/>
  <c r="C8" i="73"/>
  <c r="H15" i="73"/>
  <c r="H16" i="73"/>
  <c r="H17" i="73"/>
  <c r="H18" i="73"/>
  <c r="H19" i="73"/>
  <c r="H20" i="73"/>
  <c r="H21" i="73"/>
  <c r="H22" i="73"/>
  <c r="H23" i="73"/>
  <c r="H24" i="73"/>
  <c r="H14" i="73"/>
  <c r="H13" i="73"/>
  <c r="H38" i="76" l="1"/>
  <c r="H37" i="75"/>
  <c r="H39" i="75"/>
  <c r="H38" i="75"/>
  <c r="H37" i="74"/>
  <c r="H39" i="74"/>
  <c r="H38" i="74"/>
  <c r="H36" i="73"/>
  <c r="H37" i="73" s="1"/>
  <c r="H38" i="73" s="1"/>
  <c r="H40" i="74" l="1"/>
  <c r="H40" i="75"/>
  <c r="F5" i="72"/>
  <c r="G11" i="72"/>
  <c r="G10" i="72"/>
  <c r="G9" i="72"/>
  <c r="G8" i="72"/>
  <c r="G7" i="72"/>
  <c r="C11" i="72"/>
  <c r="C10" i="72"/>
  <c r="C9" i="72"/>
  <c r="C8" i="72"/>
  <c r="H15" i="72"/>
  <c r="H16" i="72"/>
  <c r="H17" i="72"/>
  <c r="H18" i="72"/>
  <c r="H19" i="72"/>
  <c r="H20" i="72"/>
  <c r="H21" i="72"/>
  <c r="H22" i="72"/>
  <c r="H23" i="72"/>
  <c r="H24" i="72"/>
  <c r="H14" i="72"/>
  <c r="H13" i="72"/>
  <c r="F5" i="71"/>
  <c r="G11" i="71"/>
  <c r="G10" i="71"/>
  <c r="G9" i="71"/>
  <c r="G8" i="71"/>
  <c r="G7" i="71"/>
  <c r="C11" i="71"/>
  <c r="C10" i="71"/>
  <c r="C9" i="71"/>
  <c r="C8" i="71"/>
  <c r="H15" i="71"/>
  <c r="H16" i="71"/>
  <c r="H17" i="71"/>
  <c r="H18" i="71"/>
  <c r="H19" i="71"/>
  <c r="H20" i="71"/>
  <c r="H21" i="71"/>
  <c r="H22" i="71"/>
  <c r="H23" i="71"/>
  <c r="H24" i="71"/>
  <c r="H14" i="71"/>
  <c r="H13" i="71"/>
  <c r="H36" i="71" l="1"/>
  <c r="H37" i="71" s="1"/>
  <c r="H36" i="72"/>
  <c r="H37" i="72" l="1"/>
  <c r="H39" i="72"/>
  <c r="H38" i="72"/>
  <c r="H39" i="71"/>
  <c r="H38" i="71"/>
  <c r="F5" i="70"/>
  <c r="G11" i="70"/>
  <c r="G10" i="70"/>
  <c r="G9" i="70"/>
  <c r="G8" i="70"/>
  <c r="G7" i="70"/>
  <c r="C11" i="70"/>
  <c r="C10" i="70"/>
  <c r="C9" i="70"/>
  <c r="C8" i="70"/>
  <c r="H15" i="70"/>
  <c r="H16" i="70"/>
  <c r="H17" i="70"/>
  <c r="H18" i="70"/>
  <c r="H19" i="70"/>
  <c r="H20" i="70"/>
  <c r="H21" i="70"/>
  <c r="H22" i="70"/>
  <c r="H23" i="70"/>
  <c r="H24" i="70"/>
  <c r="H14" i="70"/>
  <c r="H13" i="70"/>
  <c r="F5" i="69"/>
  <c r="G11" i="69"/>
  <c r="G10" i="69"/>
  <c r="G9" i="69"/>
  <c r="G8" i="69"/>
  <c r="G7" i="69"/>
  <c r="C11" i="69"/>
  <c r="C10" i="69"/>
  <c r="C9" i="69"/>
  <c r="C8" i="69"/>
  <c r="H15" i="69"/>
  <c r="H16" i="69"/>
  <c r="H17" i="69"/>
  <c r="H18" i="69"/>
  <c r="H19" i="69"/>
  <c r="H20" i="69"/>
  <c r="H21" i="69"/>
  <c r="H22" i="69"/>
  <c r="H23" i="69"/>
  <c r="H24" i="69"/>
  <c r="H14" i="69"/>
  <c r="H13" i="69"/>
  <c r="H40" i="71" l="1"/>
  <c r="H40" i="72"/>
  <c r="H36" i="70"/>
  <c r="H37" i="70" s="1"/>
  <c r="H38" i="70" s="1"/>
  <c r="H36" i="69"/>
  <c r="H37" i="69" s="1"/>
  <c r="H38" i="69" s="1"/>
  <c r="F5" i="68"/>
  <c r="G11" i="68"/>
  <c r="G10" i="68"/>
  <c r="G9" i="68"/>
  <c r="G8" i="68"/>
  <c r="G7" i="68"/>
  <c r="C11" i="68"/>
  <c r="C10" i="68"/>
  <c r="C9" i="68"/>
  <c r="C8" i="68"/>
  <c r="H15" i="68"/>
  <c r="H16" i="68"/>
  <c r="H17" i="68"/>
  <c r="H18" i="68"/>
  <c r="H19" i="68"/>
  <c r="H20" i="68"/>
  <c r="H21" i="68"/>
  <c r="H22" i="68"/>
  <c r="H23" i="68"/>
  <c r="H24" i="68"/>
  <c r="H14" i="68"/>
  <c r="H13" i="68"/>
  <c r="F5" i="67"/>
  <c r="G11" i="67"/>
  <c r="G10" i="67"/>
  <c r="G9" i="67"/>
  <c r="G8" i="67"/>
  <c r="G7" i="67"/>
  <c r="C11" i="67"/>
  <c r="C10" i="67"/>
  <c r="C9" i="67"/>
  <c r="C8" i="67"/>
  <c r="H15" i="67"/>
  <c r="H16" i="67"/>
  <c r="H17" i="67"/>
  <c r="H18" i="67"/>
  <c r="H19" i="67"/>
  <c r="H20" i="67"/>
  <c r="H21" i="67"/>
  <c r="H22" i="67"/>
  <c r="H23" i="67"/>
  <c r="H24" i="67"/>
  <c r="H14" i="67"/>
  <c r="H13" i="67"/>
  <c r="H36" i="68" l="1"/>
  <c r="H37" i="68" s="1"/>
  <c r="H38" i="68" s="1"/>
  <c r="H36" i="67"/>
  <c r="H37" i="67" s="1"/>
  <c r="H38" i="67" s="1"/>
  <c r="F5" i="66" l="1"/>
  <c r="G11" i="66"/>
  <c r="G10" i="66"/>
  <c r="G9" i="66"/>
  <c r="G8" i="66"/>
  <c r="G7" i="66"/>
  <c r="C11" i="66"/>
  <c r="C10" i="66"/>
  <c r="C9" i="66"/>
  <c r="C8" i="66"/>
  <c r="H15" i="66"/>
  <c r="H16" i="66"/>
  <c r="H17" i="66"/>
  <c r="H18" i="66"/>
  <c r="H19" i="66"/>
  <c r="H20" i="66"/>
  <c r="H21" i="66"/>
  <c r="H22" i="66"/>
  <c r="H23" i="66"/>
  <c r="H24" i="66"/>
  <c r="H14" i="66"/>
  <c r="H13" i="66"/>
  <c r="H36" i="66" l="1"/>
  <c r="H37" i="66" s="1"/>
  <c r="H38" i="66" s="1"/>
  <c r="F5" i="65" l="1"/>
  <c r="G11" i="65"/>
  <c r="G10" i="65"/>
  <c r="G9" i="65"/>
  <c r="G8" i="65"/>
  <c r="G7" i="65"/>
  <c r="C11" i="65"/>
  <c r="C10" i="65"/>
  <c r="C9" i="65"/>
  <c r="C8" i="65"/>
  <c r="H15" i="65"/>
  <c r="H16" i="65"/>
  <c r="H17" i="65"/>
  <c r="H18" i="65"/>
  <c r="H19" i="65"/>
  <c r="H20" i="65"/>
  <c r="H21" i="65"/>
  <c r="H22" i="65"/>
  <c r="H23" i="65"/>
  <c r="H24" i="65"/>
  <c r="H14" i="65"/>
  <c r="H13" i="65"/>
  <c r="F5" i="63"/>
  <c r="G11" i="63"/>
  <c r="G10" i="63"/>
  <c r="G9" i="63"/>
  <c r="G8" i="63"/>
  <c r="G7" i="63"/>
  <c r="C11" i="63"/>
  <c r="C10" i="63"/>
  <c r="C9" i="63"/>
  <c r="C8" i="63"/>
  <c r="H15" i="63"/>
  <c r="H16" i="63"/>
  <c r="H17" i="63"/>
  <c r="H18" i="63"/>
  <c r="H19" i="63"/>
  <c r="H20" i="63"/>
  <c r="H21" i="63"/>
  <c r="H22" i="63"/>
  <c r="H23" i="63"/>
  <c r="H24" i="63"/>
  <c r="H14" i="63"/>
  <c r="H13" i="63"/>
  <c r="H36" i="65" l="1"/>
  <c r="H37" i="65" s="1"/>
  <c r="H38" i="65" s="1"/>
  <c r="H36" i="63"/>
  <c r="H37" i="63" s="1"/>
  <c r="H38" i="63" s="1"/>
  <c r="F5" i="62" l="1"/>
  <c r="G11" i="62"/>
  <c r="G10" i="62"/>
  <c r="G9" i="62"/>
  <c r="G8" i="62"/>
  <c r="G7" i="62"/>
  <c r="C11" i="62"/>
  <c r="C10" i="62"/>
  <c r="C9" i="62"/>
  <c r="C8" i="62"/>
  <c r="H15" i="62"/>
  <c r="H16" i="62"/>
  <c r="H17" i="62"/>
  <c r="H18" i="62"/>
  <c r="H19" i="62"/>
  <c r="H20" i="62"/>
  <c r="H21" i="62"/>
  <c r="H22" i="62"/>
  <c r="H23" i="62"/>
  <c r="H24" i="62"/>
  <c r="H14" i="62"/>
  <c r="H13" i="62"/>
  <c r="F5" i="61"/>
  <c r="G11" i="61"/>
  <c r="G10" i="61"/>
  <c r="G9" i="61"/>
  <c r="G8" i="61"/>
  <c r="G7" i="61"/>
  <c r="C11" i="61"/>
  <c r="C10" i="61"/>
  <c r="C9" i="61"/>
  <c r="C8" i="61"/>
  <c r="H15" i="61"/>
  <c r="H16" i="61"/>
  <c r="H17" i="61"/>
  <c r="H18" i="61"/>
  <c r="H19" i="61"/>
  <c r="H20" i="61"/>
  <c r="H21" i="61"/>
  <c r="H22" i="61"/>
  <c r="H23" i="61"/>
  <c r="H24" i="61"/>
  <c r="H14" i="61"/>
  <c r="H13" i="61"/>
  <c r="F5" i="60"/>
  <c r="G11" i="60"/>
  <c r="G10" i="60"/>
  <c r="G9" i="60"/>
  <c r="G8" i="60"/>
  <c r="G7" i="60"/>
  <c r="C11" i="60"/>
  <c r="C10" i="60"/>
  <c r="C9" i="60"/>
  <c r="C8" i="60"/>
  <c r="H15" i="60"/>
  <c r="H16" i="60"/>
  <c r="H17" i="60"/>
  <c r="H18" i="60"/>
  <c r="H19" i="60"/>
  <c r="H20" i="60"/>
  <c r="H21" i="60"/>
  <c r="H22" i="60"/>
  <c r="H23" i="60"/>
  <c r="H24" i="60"/>
  <c r="H14" i="60"/>
  <c r="H13" i="60"/>
  <c r="F5" i="59"/>
  <c r="G11" i="59"/>
  <c r="G10" i="59"/>
  <c r="G9" i="59"/>
  <c r="G8" i="59"/>
  <c r="G7" i="59"/>
  <c r="C11" i="59"/>
  <c r="C10" i="59"/>
  <c r="C9" i="59"/>
  <c r="C8" i="59"/>
  <c r="H15" i="59"/>
  <c r="H16" i="59"/>
  <c r="H17" i="59"/>
  <c r="H18" i="59"/>
  <c r="H19" i="59"/>
  <c r="H20" i="59"/>
  <c r="H21" i="59"/>
  <c r="H22" i="59"/>
  <c r="H23" i="59"/>
  <c r="H24" i="59"/>
  <c r="H14" i="59"/>
  <c r="H13" i="59"/>
  <c r="H36" i="62" l="1"/>
  <c r="H37" i="62" s="1"/>
  <c r="H38" i="62" s="1"/>
  <c r="H36" i="61"/>
  <c r="H37" i="61" s="1"/>
  <c r="H36" i="59"/>
  <c r="H37" i="59" s="1"/>
  <c r="H38" i="59" s="1"/>
  <c r="H36" i="60"/>
  <c r="H37" i="60" s="1"/>
  <c r="H38" i="60" s="1"/>
  <c r="H15" i="58"/>
  <c r="H38" i="61" l="1"/>
  <c r="F5" i="58"/>
  <c r="G11" i="58"/>
  <c r="G10" i="58"/>
  <c r="G9" i="58"/>
  <c r="G8" i="58"/>
  <c r="G7" i="58"/>
  <c r="C11" i="58"/>
  <c r="C10" i="58"/>
  <c r="C9" i="58"/>
  <c r="C8" i="58"/>
  <c r="H16" i="58"/>
  <c r="H17" i="58"/>
  <c r="H18" i="58"/>
  <c r="H19" i="58"/>
  <c r="H20" i="58"/>
  <c r="H21" i="58"/>
  <c r="H22" i="58"/>
  <c r="H23" i="58"/>
  <c r="H24" i="58"/>
  <c r="H25" i="58"/>
  <c r="H14" i="58"/>
  <c r="H13" i="58"/>
  <c r="H37" i="58" l="1"/>
  <c r="F5" i="57"/>
  <c r="G11" i="57"/>
  <c r="G10" i="57"/>
  <c r="G9" i="57"/>
  <c r="G8" i="57"/>
  <c r="G7" i="57"/>
  <c r="C11" i="57"/>
  <c r="C10" i="57"/>
  <c r="C9" i="57"/>
  <c r="C8" i="57"/>
  <c r="H15" i="57"/>
  <c r="H16" i="57"/>
  <c r="H17" i="57"/>
  <c r="H18" i="57"/>
  <c r="H19" i="57"/>
  <c r="H20" i="57"/>
  <c r="H21" i="57"/>
  <c r="H22" i="57"/>
  <c r="H23" i="57"/>
  <c r="H24" i="57"/>
  <c r="H14" i="57"/>
  <c r="H13" i="57"/>
  <c r="F5" i="56"/>
  <c r="G11" i="56"/>
  <c r="G10" i="56"/>
  <c r="G9" i="56"/>
  <c r="G8" i="56"/>
  <c r="G7" i="56"/>
  <c r="C11" i="56"/>
  <c r="C10" i="56"/>
  <c r="C9" i="56"/>
  <c r="C8" i="56"/>
  <c r="H15" i="56"/>
  <c r="H16" i="56"/>
  <c r="H17" i="56"/>
  <c r="H18" i="56"/>
  <c r="H19" i="56"/>
  <c r="H20" i="56"/>
  <c r="H21" i="56"/>
  <c r="H22" i="56"/>
  <c r="H23" i="56"/>
  <c r="H24" i="56"/>
  <c r="H14" i="56"/>
  <c r="H13" i="56"/>
  <c r="F5" i="55"/>
  <c r="G11" i="55"/>
  <c r="G10" i="55"/>
  <c r="G9" i="55"/>
  <c r="G8" i="55"/>
  <c r="G7" i="55"/>
  <c r="C11" i="55"/>
  <c r="C10" i="55"/>
  <c r="C9" i="55"/>
  <c r="C8" i="55"/>
  <c r="H15" i="55"/>
  <c r="H16" i="55"/>
  <c r="H17" i="55"/>
  <c r="H18" i="55"/>
  <c r="H19" i="55"/>
  <c r="H20" i="55"/>
  <c r="H21" i="55"/>
  <c r="H22" i="55"/>
  <c r="H23" i="55"/>
  <c r="H24" i="55"/>
  <c r="H14" i="55"/>
  <c r="H13" i="55"/>
  <c r="F5" i="54"/>
  <c r="G11" i="54"/>
  <c r="G10" i="54"/>
  <c r="G9" i="54"/>
  <c r="G8" i="54"/>
  <c r="G7" i="54"/>
  <c r="C11" i="54"/>
  <c r="C10" i="54"/>
  <c r="C9" i="54"/>
  <c r="C8" i="54"/>
  <c r="H15" i="54"/>
  <c r="H16" i="54"/>
  <c r="H17" i="54"/>
  <c r="H18" i="54"/>
  <c r="H19" i="54"/>
  <c r="H20" i="54"/>
  <c r="H21" i="54"/>
  <c r="H22" i="54"/>
  <c r="H23" i="54"/>
  <c r="H24" i="54"/>
  <c r="H14" i="54"/>
  <c r="H13" i="54"/>
  <c r="D5" i="48"/>
  <c r="H41" i="58" l="1"/>
  <c r="H38" i="58"/>
  <c r="H39" i="58" s="1"/>
  <c r="H40" i="58"/>
  <c r="H36" i="56"/>
  <c r="H37" i="56" s="1"/>
  <c r="H38" i="56" s="1"/>
  <c r="H36" i="55"/>
  <c r="H37" i="55" s="1"/>
  <c r="H38" i="55" s="1"/>
  <c r="H36" i="54"/>
  <c r="H37" i="54" s="1"/>
  <c r="H36" i="57"/>
  <c r="H37" i="57" s="1"/>
  <c r="H38" i="57" s="1"/>
  <c r="H42" i="58" l="1"/>
  <c r="H38" i="54"/>
  <c r="F5" i="53" l="1"/>
  <c r="G11" i="53"/>
  <c r="G10" i="53"/>
  <c r="G9" i="53"/>
  <c r="G8" i="53"/>
  <c r="G7" i="53"/>
  <c r="C11" i="53"/>
  <c r="C10" i="53"/>
  <c r="C9" i="53"/>
  <c r="C8" i="53"/>
  <c r="H15" i="53"/>
  <c r="H16" i="53"/>
  <c r="H17" i="53"/>
  <c r="H18" i="53"/>
  <c r="H19" i="53"/>
  <c r="H20" i="53"/>
  <c r="H21" i="53"/>
  <c r="H22" i="53"/>
  <c r="H23" i="53"/>
  <c r="H24" i="53"/>
  <c r="H14" i="53"/>
  <c r="H13" i="53"/>
  <c r="F5" i="52"/>
  <c r="G11" i="52"/>
  <c r="G10" i="52"/>
  <c r="G9" i="52"/>
  <c r="G8" i="52"/>
  <c r="G7" i="52"/>
  <c r="C11" i="52"/>
  <c r="C10" i="52"/>
  <c r="C9" i="52"/>
  <c r="C8" i="52"/>
  <c r="H15" i="52"/>
  <c r="H16" i="52"/>
  <c r="H17" i="52"/>
  <c r="H18" i="52"/>
  <c r="H19" i="52"/>
  <c r="H20" i="52"/>
  <c r="H21" i="52"/>
  <c r="H22" i="52"/>
  <c r="H23" i="52"/>
  <c r="H24" i="52"/>
  <c r="H14" i="52"/>
  <c r="H13" i="52"/>
  <c r="F5" i="51"/>
  <c r="G11" i="51"/>
  <c r="G10" i="51"/>
  <c r="G9" i="51"/>
  <c r="G8" i="51"/>
  <c r="G7" i="51"/>
  <c r="C11" i="51"/>
  <c r="C10" i="51"/>
  <c r="C9" i="51"/>
  <c r="C8" i="51"/>
  <c r="H15" i="51"/>
  <c r="H16" i="51"/>
  <c r="H17" i="51"/>
  <c r="H18" i="51"/>
  <c r="H19" i="51"/>
  <c r="H21" i="51"/>
  <c r="H22" i="51"/>
  <c r="H23" i="51"/>
  <c r="H24" i="51"/>
  <c r="H14" i="51"/>
  <c r="H13" i="51"/>
  <c r="H5" i="51"/>
  <c r="F5" i="50"/>
  <c r="G11" i="50"/>
  <c r="G10" i="50"/>
  <c r="G9" i="50"/>
  <c r="G8" i="50"/>
  <c r="G7" i="50"/>
  <c r="C11" i="50"/>
  <c r="C10" i="50"/>
  <c r="C9" i="50"/>
  <c r="C8" i="50"/>
  <c r="H15" i="50"/>
  <c r="H16" i="50"/>
  <c r="H17" i="50"/>
  <c r="H18" i="50"/>
  <c r="H19" i="50"/>
  <c r="H20" i="50"/>
  <c r="H21" i="50"/>
  <c r="H22" i="50"/>
  <c r="H23" i="50"/>
  <c r="H24" i="50"/>
  <c r="H14" i="50"/>
  <c r="H13" i="50"/>
  <c r="H36" i="53" l="1"/>
  <c r="H37" i="53" s="1"/>
  <c r="H38" i="53" s="1"/>
  <c r="H36" i="52"/>
  <c r="H37" i="52" s="1"/>
  <c r="H38" i="52" s="1"/>
  <c r="H36" i="51"/>
  <c r="H37" i="51" s="1"/>
  <c r="H38" i="51" s="1"/>
  <c r="H36" i="50"/>
  <c r="H37" i="50" s="1"/>
  <c r="H38" i="50" s="1"/>
  <c r="F17" i="48"/>
  <c r="E18" i="48"/>
  <c r="E16" i="48" s="1"/>
  <c r="F16" i="48" s="1"/>
  <c r="F18" i="48" l="1"/>
  <c r="F5" i="49"/>
  <c r="G11" i="49"/>
  <c r="G10" i="49"/>
  <c r="G9" i="49"/>
  <c r="G8" i="49"/>
  <c r="G7" i="49"/>
  <c r="C11" i="49"/>
  <c r="C10" i="49"/>
  <c r="C9" i="49"/>
  <c r="C8" i="49"/>
  <c r="H15" i="49"/>
  <c r="H16" i="49"/>
  <c r="H17" i="49"/>
  <c r="H18" i="49"/>
  <c r="H19" i="49"/>
  <c r="H20" i="49"/>
  <c r="H21" i="49"/>
  <c r="H22" i="49"/>
  <c r="H23" i="49"/>
  <c r="H24" i="49"/>
  <c r="H14" i="49"/>
  <c r="H13" i="49"/>
  <c r="F5" i="48"/>
  <c r="G11" i="48"/>
  <c r="G10" i="48"/>
  <c r="G9" i="48"/>
  <c r="G8" i="48"/>
  <c r="G7" i="48"/>
  <c r="C11" i="48"/>
  <c r="C10" i="48"/>
  <c r="C9" i="48"/>
  <c r="C8" i="48"/>
  <c r="H15" i="48"/>
  <c r="H16" i="48"/>
  <c r="H17" i="48"/>
  <c r="H18" i="48"/>
  <c r="H19" i="48"/>
  <c r="H20" i="48"/>
  <c r="H21" i="48"/>
  <c r="H22" i="48"/>
  <c r="H23" i="48"/>
  <c r="H24" i="48"/>
  <c r="H14" i="48"/>
  <c r="H13" i="48"/>
  <c r="F5" i="47"/>
  <c r="G11" i="47"/>
  <c r="G10" i="47"/>
  <c r="G9" i="47"/>
  <c r="G8" i="47"/>
  <c r="G7" i="47"/>
  <c r="C11" i="47"/>
  <c r="C10" i="47"/>
  <c r="C9" i="47"/>
  <c r="C8" i="47"/>
  <c r="H15" i="47"/>
  <c r="H16" i="47"/>
  <c r="H17" i="47"/>
  <c r="H18" i="47"/>
  <c r="H19" i="47"/>
  <c r="H20" i="47"/>
  <c r="H21" i="47"/>
  <c r="H22" i="47"/>
  <c r="H23" i="47"/>
  <c r="H24" i="47"/>
  <c r="H14" i="47"/>
  <c r="H13" i="47"/>
  <c r="H36" i="49" l="1"/>
  <c r="H37" i="49" s="1"/>
  <c r="H38" i="49" s="1"/>
  <c r="H36" i="48"/>
  <c r="H37" i="48" s="1"/>
  <c r="H38" i="48" s="1"/>
  <c r="H36" i="47"/>
  <c r="H37" i="47" s="1"/>
  <c r="H38" i="47" s="1"/>
  <c r="F5" i="46" l="1"/>
  <c r="G11" i="46"/>
  <c r="G10" i="46"/>
  <c r="G9" i="46"/>
  <c r="G8" i="46"/>
  <c r="G7" i="46"/>
  <c r="C11" i="46"/>
  <c r="C10" i="46"/>
  <c r="C9" i="46"/>
  <c r="C8" i="46"/>
  <c r="H15" i="46"/>
  <c r="H16" i="46"/>
  <c r="H17" i="46"/>
  <c r="H18" i="46"/>
  <c r="H19" i="46"/>
  <c r="H20" i="46"/>
  <c r="H21" i="46"/>
  <c r="H22" i="46"/>
  <c r="H23" i="46"/>
  <c r="H24" i="46"/>
  <c r="H14" i="46"/>
  <c r="H13" i="46"/>
  <c r="H36" i="46" l="1"/>
  <c r="H37" i="46" s="1"/>
  <c r="H38" i="46" s="1"/>
  <c r="F5" i="45" l="1"/>
  <c r="G11" i="45"/>
  <c r="G10" i="45"/>
  <c r="G9" i="45"/>
  <c r="G8" i="45"/>
  <c r="G7" i="45"/>
  <c r="C11" i="45"/>
  <c r="C10" i="45"/>
  <c r="C9" i="45"/>
  <c r="C8" i="45"/>
  <c r="H15" i="45"/>
  <c r="H16" i="45"/>
  <c r="H17" i="45"/>
  <c r="H18" i="45"/>
  <c r="H19" i="45"/>
  <c r="H20" i="45"/>
  <c r="H21" i="45"/>
  <c r="H22" i="45"/>
  <c r="H23" i="45"/>
  <c r="H24" i="45"/>
  <c r="H14" i="45"/>
  <c r="H13" i="45"/>
  <c r="F5" i="44"/>
  <c r="G11" i="44"/>
  <c r="G10" i="44"/>
  <c r="G9" i="44"/>
  <c r="G8" i="44"/>
  <c r="G7" i="44"/>
  <c r="C11" i="44"/>
  <c r="C10" i="44"/>
  <c r="C9" i="44"/>
  <c r="C8" i="44"/>
  <c r="H15" i="44"/>
  <c r="H16" i="44"/>
  <c r="H17" i="44"/>
  <c r="H18" i="44"/>
  <c r="H19" i="44"/>
  <c r="H20" i="44"/>
  <c r="H21" i="44"/>
  <c r="H22" i="44"/>
  <c r="H23" i="44"/>
  <c r="H24" i="44"/>
  <c r="H14" i="44"/>
  <c r="H13" i="44"/>
  <c r="H36" i="45" l="1"/>
  <c r="H37" i="45" s="1"/>
  <c r="H38" i="45" s="1"/>
  <c r="H36" i="44"/>
  <c r="H37" i="44" s="1"/>
  <c r="F5" i="43"/>
  <c r="G11" i="43"/>
  <c r="G10" i="43"/>
  <c r="G9" i="43"/>
  <c r="G8" i="43"/>
  <c r="G7" i="43"/>
  <c r="C11" i="43"/>
  <c r="C10" i="43"/>
  <c r="C9" i="43"/>
  <c r="C8" i="43"/>
  <c r="H15" i="43"/>
  <c r="H16" i="43"/>
  <c r="H17" i="43"/>
  <c r="H18" i="43"/>
  <c r="H19" i="43"/>
  <c r="H20" i="43"/>
  <c r="H21" i="43"/>
  <c r="H22" i="43"/>
  <c r="H23" i="43"/>
  <c r="H24" i="43"/>
  <c r="H14" i="43"/>
  <c r="H13" i="43"/>
  <c r="H38" i="44" l="1"/>
  <c r="H36" i="43"/>
  <c r="H39" i="43" l="1"/>
  <c r="H38" i="43"/>
  <c r="H37" i="43"/>
  <c r="F5" i="42"/>
  <c r="G11" i="42"/>
  <c r="G10" i="42"/>
  <c r="G9" i="42"/>
  <c r="G8" i="42"/>
  <c r="G7" i="42"/>
  <c r="C11" i="42"/>
  <c r="C10" i="42"/>
  <c r="C9" i="42"/>
  <c r="C8" i="42"/>
  <c r="H15" i="42"/>
  <c r="H16" i="42"/>
  <c r="H17" i="42"/>
  <c r="H18" i="42"/>
  <c r="H19" i="42"/>
  <c r="H20" i="42"/>
  <c r="H21" i="42"/>
  <c r="H22" i="42"/>
  <c r="H23" i="42"/>
  <c r="H24" i="42"/>
  <c r="H14" i="42"/>
  <c r="H13" i="42"/>
  <c r="F5" i="41"/>
  <c r="G11" i="41"/>
  <c r="G10" i="41"/>
  <c r="G9" i="41"/>
  <c r="G8" i="41"/>
  <c r="G7" i="41"/>
  <c r="C11" i="41"/>
  <c r="C10" i="41"/>
  <c r="C9" i="41"/>
  <c r="C8" i="41"/>
  <c r="H15" i="41"/>
  <c r="H16" i="41"/>
  <c r="H17" i="41"/>
  <c r="H18" i="41"/>
  <c r="H19" i="41"/>
  <c r="H20" i="41"/>
  <c r="H21" i="41"/>
  <c r="H22" i="41"/>
  <c r="H23" i="41"/>
  <c r="H24" i="41"/>
  <c r="H14" i="41"/>
  <c r="H13" i="41"/>
  <c r="F5" i="40"/>
  <c r="G11" i="40"/>
  <c r="G10" i="40"/>
  <c r="G9" i="40"/>
  <c r="G8" i="40"/>
  <c r="G7" i="40"/>
  <c r="C11" i="40"/>
  <c r="C10" i="40"/>
  <c r="C9" i="40"/>
  <c r="C8" i="40"/>
  <c r="H15" i="40"/>
  <c r="H16" i="40"/>
  <c r="H17" i="40"/>
  <c r="H18" i="40"/>
  <c r="H19" i="40"/>
  <c r="H20" i="40"/>
  <c r="H21" i="40"/>
  <c r="H22" i="40"/>
  <c r="H23" i="40"/>
  <c r="H24" i="40"/>
  <c r="H14" i="40"/>
  <c r="H13" i="40"/>
  <c r="H40" i="43" l="1"/>
  <c r="H36" i="41"/>
  <c r="H37" i="41" s="1"/>
  <c r="H38" i="41" s="1"/>
  <c r="H36" i="42"/>
  <c r="H37" i="42" s="1"/>
  <c r="H38" i="42" s="1"/>
  <c r="H36" i="40"/>
  <c r="H37" i="40" s="1"/>
  <c r="H38" i="40" s="1"/>
  <c r="F5" i="39" l="1"/>
  <c r="G11" i="39"/>
  <c r="G10" i="39"/>
  <c r="G9" i="39"/>
  <c r="G8" i="39"/>
  <c r="G7" i="39"/>
  <c r="C11" i="39"/>
  <c r="C10" i="39"/>
  <c r="C9" i="39"/>
  <c r="C8" i="39"/>
  <c r="H15" i="39"/>
  <c r="H16" i="39"/>
  <c r="H17" i="39"/>
  <c r="H18" i="39"/>
  <c r="H19" i="39"/>
  <c r="H20" i="39"/>
  <c r="H21" i="39"/>
  <c r="H22" i="39"/>
  <c r="H23" i="39"/>
  <c r="H24" i="39"/>
  <c r="H14" i="39"/>
  <c r="H13" i="39"/>
  <c r="H36" i="39" l="1"/>
  <c r="H37" i="39" s="1"/>
  <c r="H38" i="39" s="1"/>
  <c r="F5" i="38" l="1"/>
  <c r="G11" i="38"/>
  <c r="G10" i="38"/>
  <c r="G9" i="38"/>
  <c r="G8" i="38"/>
  <c r="G7" i="38"/>
  <c r="C11" i="38"/>
  <c r="C10" i="38"/>
  <c r="C9" i="38"/>
  <c r="C8" i="38"/>
  <c r="H15" i="38"/>
  <c r="H16" i="38"/>
  <c r="H17" i="38"/>
  <c r="H18" i="38"/>
  <c r="H19" i="38"/>
  <c r="H20" i="38"/>
  <c r="H21" i="38"/>
  <c r="H22" i="38"/>
  <c r="H23" i="38"/>
  <c r="H24" i="38"/>
  <c r="H14" i="38"/>
  <c r="H13" i="38"/>
  <c r="H36" i="38" l="1"/>
  <c r="H37" i="38" s="1"/>
  <c r="H38" i="38" s="1"/>
  <c r="H41" i="38" s="1"/>
  <c r="F5" i="37"/>
  <c r="G11" i="37"/>
  <c r="G10" i="37"/>
  <c r="G9" i="37"/>
  <c r="G8" i="37"/>
  <c r="G7" i="37"/>
  <c r="C11" i="37"/>
  <c r="C10" i="37"/>
  <c r="C9" i="37"/>
  <c r="C8" i="37"/>
  <c r="H16" i="37"/>
  <c r="H17" i="37"/>
  <c r="H18" i="37"/>
  <c r="H19" i="37"/>
  <c r="H20" i="37"/>
  <c r="H21" i="37"/>
  <c r="H22" i="37"/>
  <c r="H23" i="37"/>
  <c r="H24" i="37"/>
  <c r="H25" i="37"/>
  <c r="H15" i="37"/>
  <c r="H13" i="37"/>
  <c r="F5" i="36"/>
  <c r="G11" i="36"/>
  <c r="G10" i="36"/>
  <c r="G9" i="36"/>
  <c r="G8" i="36"/>
  <c r="G7" i="36"/>
  <c r="C11" i="36"/>
  <c r="C10" i="36"/>
  <c r="C9" i="36"/>
  <c r="C8" i="36"/>
  <c r="H15" i="36"/>
  <c r="H16" i="36"/>
  <c r="H17" i="36"/>
  <c r="H18" i="36"/>
  <c r="H19" i="36"/>
  <c r="H20" i="36"/>
  <c r="H21" i="36"/>
  <c r="H22" i="36"/>
  <c r="H23" i="36"/>
  <c r="H24" i="36"/>
  <c r="H14" i="36"/>
  <c r="H13" i="36"/>
  <c r="H5" i="36"/>
  <c r="H37" i="37" l="1"/>
  <c r="H38" i="37" s="1"/>
  <c r="H39" i="37" s="1"/>
  <c r="H36" i="36"/>
  <c r="H37" i="36" s="1"/>
  <c r="H38" i="36" s="1"/>
  <c r="F17" i="34"/>
  <c r="F16" i="34"/>
  <c r="F18" i="34"/>
  <c r="F5" i="35" l="1"/>
  <c r="G11" i="35"/>
  <c r="G10" i="35"/>
  <c r="G9" i="35"/>
  <c r="G8" i="35"/>
  <c r="G7" i="35"/>
  <c r="C11" i="35"/>
  <c r="C10" i="35"/>
  <c r="C9" i="35"/>
  <c r="C8" i="35"/>
  <c r="H15" i="35"/>
  <c r="H16" i="35"/>
  <c r="H17" i="35"/>
  <c r="H18" i="35"/>
  <c r="H19" i="35"/>
  <c r="H20" i="35"/>
  <c r="H21" i="35"/>
  <c r="H22" i="35"/>
  <c r="H23" i="35"/>
  <c r="H24" i="35"/>
  <c r="H14" i="35"/>
  <c r="H13" i="35"/>
  <c r="F5" i="34"/>
  <c r="G11" i="34"/>
  <c r="G10" i="34"/>
  <c r="G9" i="34"/>
  <c r="G8" i="34"/>
  <c r="G7" i="34"/>
  <c r="C11" i="34"/>
  <c r="C10" i="34"/>
  <c r="C9" i="34"/>
  <c r="C8" i="34"/>
  <c r="H15" i="34"/>
  <c r="H14" i="34"/>
  <c r="H13" i="34"/>
  <c r="F5" i="33"/>
  <c r="G11" i="33"/>
  <c r="G10" i="33"/>
  <c r="G9" i="33"/>
  <c r="G8" i="33"/>
  <c r="G7" i="33"/>
  <c r="C11" i="33"/>
  <c r="C10" i="33"/>
  <c r="C9" i="33"/>
  <c r="C8" i="33"/>
  <c r="H15" i="33"/>
  <c r="H16" i="33"/>
  <c r="H17" i="33"/>
  <c r="H18" i="33"/>
  <c r="H19" i="33"/>
  <c r="H20" i="33"/>
  <c r="H21" i="33"/>
  <c r="H22" i="33"/>
  <c r="H23" i="33"/>
  <c r="H24" i="33"/>
  <c r="H14" i="33"/>
  <c r="H13" i="33"/>
  <c r="H36" i="35" l="1"/>
  <c r="H39" i="35" s="1"/>
  <c r="H36" i="33"/>
  <c r="H37" i="33" s="1"/>
  <c r="H36" i="34"/>
  <c r="H37" i="34" s="1"/>
  <c r="H38" i="34" s="1"/>
  <c r="H37" i="35" l="1"/>
  <c r="H38" i="35"/>
  <c r="H38" i="33"/>
  <c r="H40" i="35" l="1"/>
  <c r="F5" i="32"/>
  <c r="G11" i="32"/>
  <c r="G10" i="32"/>
  <c r="G9" i="32"/>
  <c r="G8" i="32"/>
  <c r="G7" i="32"/>
  <c r="C11" i="32"/>
  <c r="C10" i="32"/>
  <c r="C9" i="32"/>
  <c r="C8" i="32"/>
  <c r="H15" i="32"/>
  <c r="H16" i="32"/>
  <c r="H17" i="32"/>
  <c r="H18" i="32"/>
  <c r="H19" i="32"/>
  <c r="H20" i="32"/>
  <c r="H21" i="32"/>
  <c r="H22" i="32"/>
  <c r="H23" i="32"/>
  <c r="H24" i="32"/>
  <c r="H14" i="32"/>
  <c r="H13" i="32"/>
  <c r="F5" i="31"/>
  <c r="G11" i="31"/>
  <c r="G10" i="31"/>
  <c r="G9" i="31"/>
  <c r="G8" i="31"/>
  <c r="G7" i="31"/>
  <c r="C11" i="31"/>
  <c r="C10" i="31"/>
  <c r="C9" i="31"/>
  <c r="C8" i="31"/>
  <c r="H15" i="31"/>
  <c r="H16" i="31"/>
  <c r="H17" i="31"/>
  <c r="H18" i="31"/>
  <c r="H19" i="31"/>
  <c r="H20" i="31"/>
  <c r="H21" i="31"/>
  <c r="H22" i="31"/>
  <c r="H23" i="31"/>
  <c r="H24" i="31"/>
  <c r="H14" i="31"/>
  <c r="H13" i="31"/>
  <c r="H36" i="31" l="1"/>
  <c r="H37" i="31" s="1"/>
  <c r="H38" i="31" s="1"/>
  <c r="H36" i="32"/>
  <c r="H37" i="32" l="1"/>
  <c r="H39" i="32"/>
  <c r="H38" i="32"/>
  <c r="H31" i="30"/>
  <c r="H30" i="30"/>
  <c r="H29" i="30"/>
  <c r="H24" i="30"/>
  <c r="H23" i="30"/>
  <c r="H22" i="30"/>
  <c r="H20" i="30"/>
  <c r="F5" i="30"/>
  <c r="G11" i="30"/>
  <c r="G10" i="30"/>
  <c r="G9" i="30"/>
  <c r="G8" i="30"/>
  <c r="G7" i="30"/>
  <c r="C11" i="30"/>
  <c r="C10" i="30"/>
  <c r="C9" i="30"/>
  <c r="C8" i="30"/>
  <c r="H15" i="30"/>
  <c r="H16" i="30"/>
  <c r="H17" i="30"/>
  <c r="H18" i="30"/>
  <c r="H21" i="30"/>
  <c r="H26" i="30"/>
  <c r="H27" i="30"/>
  <c r="H14" i="30"/>
  <c r="H13" i="30"/>
  <c r="H40" i="32" l="1"/>
  <c r="H44" i="30"/>
  <c r="H45" i="30" s="1"/>
  <c r="H46" i="30" s="1"/>
  <c r="F5" i="29"/>
  <c r="G11" i="29"/>
  <c r="G10" i="29"/>
  <c r="G9" i="29"/>
  <c r="G8" i="29"/>
  <c r="G7" i="29"/>
  <c r="C11" i="29"/>
  <c r="C10" i="29"/>
  <c r="C9" i="29"/>
  <c r="C8" i="29"/>
  <c r="H15" i="29"/>
  <c r="H16" i="29"/>
  <c r="H17" i="29"/>
  <c r="H18" i="29"/>
  <c r="H19" i="29"/>
  <c r="H20" i="29"/>
  <c r="H21" i="29"/>
  <c r="H22" i="29"/>
  <c r="H23" i="29"/>
  <c r="H24" i="29"/>
  <c r="H14" i="29"/>
  <c r="H13" i="29"/>
  <c r="F5" i="28"/>
  <c r="G11" i="28"/>
  <c r="G10" i="28"/>
  <c r="G9" i="28"/>
  <c r="G8" i="28"/>
  <c r="G7" i="28"/>
  <c r="C11" i="28"/>
  <c r="C10" i="28"/>
  <c r="C9" i="28"/>
  <c r="C8" i="28"/>
  <c r="H15" i="28"/>
  <c r="H16" i="28"/>
  <c r="H17" i="28"/>
  <c r="H18" i="28"/>
  <c r="H19" i="28"/>
  <c r="H20" i="28"/>
  <c r="H21" i="28"/>
  <c r="H22" i="28"/>
  <c r="H23" i="28"/>
  <c r="H24" i="28"/>
  <c r="H14" i="28"/>
  <c r="H13" i="28"/>
  <c r="H36" i="28" l="1"/>
  <c r="H37" i="28" s="1"/>
  <c r="H38" i="28" s="1"/>
  <c r="H36" i="29"/>
  <c r="H37" i="29" s="1"/>
  <c r="H38" i="29" s="1"/>
  <c r="F5" i="27"/>
  <c r="G11" i="27"/>
  <c r="G10" i="27"/>
  <c r="G9" i="27"/>
  <c r="G8" i="27"/>
  <c r="G7" i="27"/>
  <c r="C11" i="27"/>
  <c r="C10" i="27"/>
  <c r="C9" i="27"/>
  <c r="C8" i="27"/>
  <c r="H15" i="27"/>
  <c r="H16" i="27"/>
  <c r="H17" i="27"/>
  <c r="H18" i="27"/>
  <c r="H19" i="27"/>
  <c r="H20" i="27"/>
  <c r="H21" i="27"/>
  <c r="H22" i="27"/>
  <c r="H23" i="27"/>
  <c r="H24" i="27"/>
  <c r="H14" i="27"/>
  <c r="H13" i="27"/>
  <c r="F5" i="26"/>
  <c r="G11" i="26"/>
  <c r="G10" i="26"/>
  <c r="G9" i="26"/>
  <c r="G8" i="26"/>
  <c r="G7" i="26"/>
  <c r="C11" i="26"/>
  <c r="C10" i="26"/>
  <c r="C9" i="26"/>
  <c r="C8" i="26"/>
  <c r="H15" i="26"/>
  <c r="H16" i="26"/>
  <c r="H17" i="26"/>
  <c r="H18" i="26"/>
  <c r="H19" i="26"/>
  <c r="H20" i="26"/>
  <c r="H21" i="26"/>
  <c r="H22" i="26"/>
  <c r="H23" i="26"/>
  <c r="H24" i="26"/>
  <c r="H14" i="26"/>
  <c r="H13" i="26"/>
  <c r="H36" i="27" l="1"/>
  <c r="H37" i="27" s="1"/>
  <c r="H38" i="27" s="1"/>
  <c r="H36" i="26"/>
  <c r="H37" i="26" s="1"/>
  <c r="H38" i="26" s="1"/>
  <c r="F5" i="25"/>
  <c r="G11" i="25"/>
  <c r="G10" i="25"/>
  <c r="G9" i="25"/>
  <c r="G8" i="25"/>
  <c r="G7" i="25"/>
  <c r="C11" i="25"/>
  <c r="C10" i="25"/>
  <c r="C9" i="25"/>
  <c r="C8" i="25"/>
  <c r="H15" i="25"/>
  <c r="H16" i="25"/>
  <c r="H17" i="25"/>
  <c r="H18" i="25"/>
  <c r="H19" i="25"/>
  <c r="H20" i="25"/>
  <c r="H21" i="25"/>
  <c r="H22" i="25"/>
  <c r="H23" i="25"/>
  <c r="H24" i="25"/>
  <c r="H14" i="25"/>
  <c r="H13" i="25"/>
  <c r="F5" i="24"/>
  <c r="G11" i="24"/>
  <c r="G10" i="24"/>
  <c r="G9" i="24"/>
  <c r="G8" i="24"/>
  <c r="G7" i="24"/>
  <c r="C11" i="24"/>
  <c r="C10" i="24"/>
  <c r="C9" i="24"/>
  <c r="C8" i="24"/>
  <c r="H15" i="24"/>
  <c r="H16" i="24"/>
  <c r="H17" i="24"/>
  <c r="H18" i="24"/>
  <c r="H19" i="24"/>
  <c r="H20" i="24"/>
  <c r="H21" i="24"/>
  <c r="H22" i="24"/>
  <c r="H23" i="24"/>
  <c r="H24" i="24"/>
  <c r="H14" i="24"/>
  <c r="H13" i="24"/>
  <c r="F5" i="23"/>
  <c r="G11" i="23"/>
  <c r="G10" i="23"/>
  <c r="G9" i="23"/>
  <c r="G8" i="23"/>
  <c r="G7" i="23"/>
  <c r="C11" i="23"/>
  <c r="C10" i="23"/>
  <c r="C9" i="23"/>
  <c r="C8" i="23"/>
  <c r="H15" i="23"/>
  <c r="H16" i="23"/>
  <c r="H17" i="23"/>
  <c r="H18" i="23"/>
  <c r="H19" i="23"/>
  <c r="H20" i="23"/>
  <c r="H21" i="23"/>
  <c r="H22" i="23"/>
  <c r="H23" i="23"/>
  <c r="H24" i="23"/>
  <c r="H14" i="23"/>
  <c r="H13" i="23"/>
  <c r="H36" i="23" l="1"/>
  <c r="H37" i="23" s="1"/>
  <c r="H38" i="23" s="1"/>
  <c r="H36" i="25"/>
  <c r="H37" i="25" s="1"/>
  <c r="H36" i="24"/>
  <c r="H37" i="24" s="1"/>
  <c r="H38" i="24" s="1"/>
  <c r="H38" i="25" l="1"/>
  <c r="F5" i="21"/>
  <c r="G11" i="21"/>
  <c r="G10" i="21"/>
  <c r="G9" i="21"/>
  <c r="G8" i="21"/>
  <c r="G7" i="21"/>
  <c r="C11" i="21"/>
  <c r="C10" i="21"/>
  <c r="C9" i="21"/>
  <c r="C8" i="21"/>
  <c r="H15" i="21"/>
  <c r="H16" i="21"/>
  <c r="H17" i="21"/>
  <c r="H18" i="21"/>
  <c r="H19" i="21"/>
  <c r="H20" i="21"/>
  <c r="H21" i="21"/>
  <c r="H22" i="21"/>
  <c r="H23" i="21"/>
  <c r="H24" i="21"/>
  <c r="H14" i="21"/>
  <c r="H13" i="21"/>
  <c r="F5" i="20"/>
  <c r="G11" i="20"/>
  <c r="G10" i="20"/>
  <c r="G9" i="20"/>
  <c r="G8" i="20"/>
  <c r="G7" i="20"/>
  <c r="C11" i="20"/>
  <c r="C10" i="20"/>
  <c r="C9" i="20"/>
  <c r="C8" i="20"/>
  <c r="H15" i="20"/>
  <c r="H16" i="20"/>
  <c r="H17" i="20"/>
  <c r="H18" i="20"/>
  <c r="H19" i="20"/>
  <c r="H20" i="20"/>
  <c r="H21" i="20"/>
  <c r="H22" i="20"/>
  <c r="H23" i="20"/>
  <c r="H24" i="20"/>
  <c r="H14" i="20"/>
  <c r="H13" i="20"/>
  <c r="F5" i="18"/>
  <c r="G11" i="18"/>
  <c r="G10" i="18"/>
  <c r="G9" i="18"/>
  <c r="G8" i="18"/>
  <c r="G7" i="18"/>
  <c r="C11" i="18"/>
  <c r="C10" i="18"/>
  <c r="C9" i="18"/>
  <c r="C8" i="18"/>
  <c r="H15" i="18"/>
  <c r="H16" i="18"/>
  <c r="H17" i="18"/>
  <c r="H18" i="18"/>
  <c r="H19" i="18"/>
  <c r="H20" i="18"/>
  <c r="H21" i="18"/>
  <c r="H22" i="18"/>
  <c r="H23" i="18"/>
  <c r="H24" i="18"/>
  <c r="H14" i="18"/>
  <c r="H13" i="18"/>
  <c r="H36" i="20" l="1"/>
  <c r="H37" i="20" s="1"/>
  <c r="H38" i="20" s="1"/>
  <c r="H36" i="21"/>
  <c r="H37" i="21" s="1"/>
  <c r="H38" i="21" s="1"/>
  <c r="H36" i="18"/>
  <c r="H37" i="18" s="1"/>
  <c r="H38" i="18" s="1"/>
  <c r="F5" i="17" l="1"/>
  <c r="G11" i="17"/>
  <c r="G10" i="17"/>
  <c r="G9" i="17"/>
  <c r="G8" i="17"/>
  <c r="G7" i="17"/>
  <c r="C11" i="17"/>
  <c r="C10" i="17"/>
  <c r="C9" i="17"/>
  <c r="C8" i="17"/>
  <c r="H15" i="17"/>
  <c r="H16" i="17"/>
  <c r="H17" i="17"/>
  <c r="H18" i="17"/>
  <c r="H19" i="17"/>
  <c r="H20" i="17"/>
  <c r="H21" i="17"/>
  <c r="H22" i="17"/>
  <c r="H23" i="17"/>
  <c r="H24" i="17"/>
  <c r="H14" i="17"/>
  <c r="H13" i="17"/>
  <c r="H36" i="17" l="1"/>
  <c r="F5" i="15"/>
  <c r="G11" i="15"/>
  <c r="G10" i="15"/>
  <c r="G9" i="15"/>
  <c r="G8" i="15"/>
  <c r="G7" i="15"/>
  <c r="C11" i="15"/>
  <c r="C10" i="15"/>
  <c r="C9" i="15"/>
  <c r="C8" i="15"/>
  <c r="H15" i="15"/>
  <c r="H16" i="15"/>
  <c r="H17" i="15"/>
  <c r="H18" i="15"/>
  <c r="H19" i="15"/>
  <c r="H20" i="15"/>
  <c r="H21" i="15"/>
  <c r="H22" i="15"/>
  <c r="H23" i="15"/>
  <c r="H24" i="15"/>
  <c r="H14" i="15"/>
  <c r="H13" i="15"/>
  <c r="H37" i="17" l="1"/>
  <c r="H39" i="17"/>
  <c r="H38" i="17"/>
  <c r="H36" i="15"/>
  <c r="F5" i="14"/>
  <c r="G11" i="14"/>
  <c r="G10" i="14"/>
  <c r="G9" i="14"/>
  <c r="G8" i="14"/>
  <c r="G7" i="14"/>
  <c r="C11" i="14"/>
  <c r="C10" i="14"/>
  <c r="C9" i="14"/>
  <c r="C8" i="14"/>
  <c r="H15" i="14"/>
  <c r="H16" i="14"/>
  <c r="H17" i="14"/>
  <c r="H18" i="14"/>
  <c r="H19" i="14"/>
  <c r="H20" i="14"/>
  <c r="H21" i="14"/>
  <c r="H22" i="14"/>
  <c r="H23" i="14"/>
  <c r="H24" i="14"/>
  <c r="H14" i="14"/>
  <c r="H13" i="14"/>
  <c r="H40" i="17" l="1"/>
  <c r="H39" i="14"/>
  <c r="H37" i="15"/>
  <c r="H39" i="15"/>
  <c r="H38" i="15"/>
  <c r="F5" i="13"/>
  <c r="G11" i="13"/>
  <c r="G10" i="13"/>
  <c r="G9" i="13"/>
  <c r="G8" i="13"/>
  <c r="G7" i="13"/>
  <c r="C11" i="13"/>
  <c r="C10" i="13"/>
  <c r="C9" i="13"/>
  <c r="C8" i="13"/>
  <c r="H15" i="13"/>
  <c r="H16" i="13"/>
  <c r="H17" i="13"/>
  <c r="H18" i="13"/>
  <c r="H19" i="13"/>
  <c r="H20" i="13"/>
  <c r="H21" i="13"/>
  <c r="H22" i="13"/>
  <c r="H23" i="13"/>
  <c r="H24" i="13"/>
  <c r="H14" i="13"/>
  <c r="H13" i="13"/>
  <c r="H40" i="15" l="1"/>
  <c r="H40" i="14"/>
  <c r="H36" i="13"/>
  <c r="H37" i="13" s="1"/>
  <c r="H38" i="13" s="1"/>
  <c r="F5" i="12"/>
  <c r="G11" i="12"/>
  <c r="G10" i="12"/>
  <c r="G9" i="12"/>
  <c r="G8" i="12"/>
  <c r="G7" i="12"/>
  <c r="C11" i="12"/>
  <c r="C10" i="12"/>
  <c r="C9" i="12"/>
  <c r="C8" i="12"/>
  <c r="H15" i="12"/>
  <c r="H16" i="12"/>
  <c r="H17" i="12"/>
  <c r="H18" i="12"/>
  <c r="H19" i="12"/>
  <c r="H20" i="12"/>
  <c r="H21" i="12"/>
  <c r="H22" i="12"/>
  <c r="H23" i="12"/>
  <c r="H24" i="12"/>
  <c r="H14" i="12"/>
  <c r="H13" i="12"/>
  <c r="H41" i="14" l="1"/>
  <c r="H44" i="14" s="1"/>
  <c r="H36" i="12"/>
  <c r="H37" i="12" s="1"/>
  <c r="H38" i="12" s="1"/>
  <c r="F5" i="11"/>
  <c r="G11" i="11"/>
  <c r="G10" i="11"/>
  <c r="G9" i="11"/>
  <c r="G8" i="11"/>
  <c r="G7" i="11"/>
  <c r="C11" i="11"/>
  <c r="C10" i="11"/>
  <c r="C9" i="11"/>
  <c r="C8" i="11"/>
  <c r="H15" i="11"/>
  <c r="H16" i="11"/>
  <c r="H17" i="11"/>
  <c r="H18" i="11"/>
  <c r="H19" i="11"/>
  <c r="H20" i="11"/>
  <c r="H21" i="11"/>
  <c r="H22" i="11"/>
  <c r="H23" i="11"/>
  <c r="H24" i="11"/>
  <c r="H14" i="11"/>
  <c r="H13" i="11"/>
  <c r="H36" i="11" l="1"/>
  <c r="H37" i="11" s="1"/>
  <c r="H38" i="11" s="1"/>
  <c r="F5" i="10"/>
  <c r="G11" i="10"/>
  <c r="G10" i="10"/>
  <c r="G9" i="10"/>
  <c r="G8" i="10"/>
  <c r="G7" i="10"/>
  <c r="C11" i="10"/>
  <c r="C10" i="10"/>
  <c r="C9" i="10"/>
  <c r="C8" i="10"/>
  <c r="H16" i="10"/>
  <c r="H17" i="10"/>
  <c r="H18" i="10"/>
  <c r="H19" i="10"/>
  <c r="H20" i="10"/>
  <c r="H21" i="10"/>
  <c r="H22" i="10"/>
  <c r="H23" i="10"/>
  <c r="H24" i="10"/>
  <c r="H25" i="10"/>
  <c r="H15" i="10"/>
  <c r="H13" i="10"/>
  <c r="H37" i="10" l="1"/>
  <c r="H38" i="10" s="1"/>
  <c r="H39" i="10" s="1"/>
  <c r="F5" i="9"/>
  <c r="G11" i="9"/>
  <c r="G10" i="9"/>
  <c r="G9" i="9"/>
  <c r="G8" i="9"/>
  <c r="G7" i="9"/>
  <c r="C11" i="9"/>
  <c r="C10" i="9"/>
  <c r="C9" i="9"/>
  <c r="C8" i="9"/>
  <c r="H15" i="9"/>
  <c r="H16" i="9"/>
  <c r="H17" i="9"/>
  <c r="H18" i="9"/>
  <c r="H19" i="9"/>
  <c r="H20" i="9"/>
  <c r="H21" i="9"/>
  <c r="H22" i="9"/>
  <c r="H23" i="9"/>
  <c r="H24" i="9"/>
  <c r="H14" i="9"/>
  <c r="H13" i="9"/>
  <c r="H36" i="9" l="1"/>
  <c r="H37" i="9" s="1"/>
  <c r="H38" i="9" s="1"/>
  <c r="F5" i="8"/>
  <c r="G11" i="8"/>
  <c r="G10" i="8"/>
  <c r="G9" i="8"/>
  <c r="G8" i="8"/>
  <c r="G7" i="8"/>
  <c r="C11" i="8"/>
  <c r="C10" i="8"/>
  <c r="C9" i="8"/>
  <c r="C8" i="8"/>
  <c r="H15" i="8"/>
  <c r="H16" i="8"/>
  <c r="H17" i="8"/>
  <c r="H18" i="8"/>
  <c r="H19" i="8"/>
  <c r="H20" i="8"/>
  <c r="H21" i="8"/>
  <c r="H22" i="8"/>
  <c r="H23" i="8"/>
  <c r="H24" i="8"/>
  <c r="H14" i="8"/>
  <c r="H13" i="8"/>
  <c r="H36" i="8" l="1"/>
  <c r="H37" i="8" s="1"/>
  <c r="H38" i="8" s="1"/>
  <c r="F5" i="7"/>
  <c r="G11" i="7"/>
  <c r="G10" i="7"/>
  <c r="G9" i="7"/>
  <c r="G8" i="7"/>
  <c r="G7" i="7"/>
  <c r="C11" i="7"/>
  <c r="C10" i="7"/>
  <c r="C9" i="7"/>
  <c r="C8" i="7"/>
  <c r="H15" i="7"/>
  <c r="H16" i="7"/>
  <c r="H17" i="7"/>
  <c r="H18" i="7"/>
  <c r="H19" i="7"/>
  <c r="H20" i="7"/>
  <c r="H21" i="7"/>
  <c r="H22" i="7"/>
  <c r="H23" i="7"/>
  <c r="H24" i="7"/>
  <c r="H14" i="7"/>
  <c r="H13" i="7"/>
  <c r="H36" i="7" l="1"/>
  <c r="H24" i="6"/>
  <c r="H23" i="6"/>
  <c r="H22" i="6"/>
  <c r="H21" i="6"/>
  <c r="H20" i="6"/>
  <c r="H19" i="6"/>
  <c r="G18" i="6"/>
  <c r="H18" i="6" s="1"/>
  <c r="G17" i="6"/>
  <c r="H17" i="6" s="1"/>
  <c r="G16" i="6"/>
  <c r="H16" i="6" s="1"/>
  <c r="H15" i="6"/>
  <c r="G14" i="6"/>
  <c r="H14" i="6" s="1"/>
  <c r="H13" i="6"/>
  <c r="G11" i="6"/>
  <c r="C11" i="6"/>
  <c r="G10" i="6"/>
  <c r="C10" i="6"/>
  <c r="G9" i="6"/>
  <c r="C9" i="6"/>
  <c r="G8" i="6"/>
  <c r="C8" i="6"/>
  <c r="G7" i="6"/>
  <c r="F5" i="6"/>
  <c r="H37" i="7" l="1"/>
  <c r="H39" i="7"/>
  <c r="H38" i="7"/>
  <c r="H36" i="6"/>
  <c r="H37" i="6" s="1"/>
  <c r="H38" i="6" s="1"/>
  <c r="H40" i="7" l="1"/>
</calcChain>
</file>

<file path=xl/sharedStrings.xml><?xml version="1.0" encoding="utf-8"?>
<sst xmlns="http://schemas.openxmlformats.org/spreadsheetml/2006/main" count="17754" uniqueCount="2044">
  <si>
    <t>PROVEEDOR</t>
  </si>
  <si>
    <t>RFC</t>
  </si>
  <si>
    <t>DOMICILIO</t>
  </si>
  <si>
    <t>CIUDAD/EDO</t>
  </si>
  <si>
    <t>TELEFONO</t>
  </si>
  <si>
    <t>CORREO</t>
  </si>
  <si>
    <t>OBSERVACIONES</t>
  </si>
  <si>
    <t>C.P.</t>
  </si>
  <si>
    <t>COND. PAGO</t>
  </si>
  <si>
    <t>COLOR</t>
  </si>
  <si>
    <t>EQUIPOS Y TRACTORES DEL BAJIO S.A. DE C.V.</t>
  </si>
  <si>
    <t>ETB860812I23</t>
  </si>
  <si>
    <t>CARRETERA PANAMERICANA CELAYA SALAMANCA KM 61 S/N</t>
  </si>
  <si>
    <t>CELAYA, GTO</t>
  </si>
  <si>
    <t>461 1518566 / 461 1184878</t>
  </si>
  <si>
    <t>controlistaCelayaCo@etbsa.com.mx</t>
  </si>
  <si>
    <t>REFACCIONES</t>
  </si>
  <si>
    <t>CREDITO 30 DÍAS</t>
  </si>
  <si>
    <t>CHRISTIAN GABRIEL HERNANDEZ</t>
  </si>
  <si>
    <t>HEAC841104392</t>
  </si>
  <si>
    <t>SANTA ANA #206 INT. 4</t>
  </si>
  <si>
    <t>LEON, GTO</t>
  </si>
  <si>
    <t>477 4092861</t>
  </si>
  <si>
    <t>christian.refacciones@gmail.com</t>
  </si>
  <si>
    <t>NAZARIO REFACCIONES S.A. DE C.V.</t>
  </si>
  <si>
    <t>NRE790906I88</t>
  </si>
  <si>
    <t>CONDOR #207 COL. ALAMOS 3RA SECCION</t>
  </si>
  <si>
    <t>461 1031611</t>
  </si>
  <si>
    <t>administracion.celaya@gruponazario.com</t>
  </si>
  <si>
    <t>FERRETERIA MODELO DEL BAJIO S.A. DE C.V.</t>
  </si>
  <si>
    <t>FMB871228QF7</t>
  </si>
  <si>
    <t>BLVD ADOLFO LOPEZ MATEOS #1236 OTE, COL. INSURGENTE</t>
  </si>
  <si>
    <t>461 1598900</t>
  </si>
  <si>
    <t>facturacion@fmb.mx</t>
  </si>
  <si>
    <t>CENTRO DE LINEA HIDRAULICA GAMA S.A. DE C.V.</t>
  </si>
  <si>
    <t>CLH020607SJ1</t>
  </si>
  <si>
    <t>CELAYA-SALAMANCA LIBRE KM 1.5, COL. ROSALINDA</t>
  </si>
  <si>
    <t>442 3949657</t>
  </si>
  <si>
    <t>ventas01regsagama@gmail.com</t>
  </si>
  <si>
    <t>ODISA CONCRETE EQUIPMENT</t>
  </si>
  <si>
    <t>OCE070206GR5</t>
  </si>
  <si>
    <t>BOULEVARD BICENTENARIO 137/LOTE 46, 47, 48 Y 49</t>
  </si>
  <si>
    <t>ATOTONILCO, HGO</t>
  </si>
  <si>
    <t>81 10383742</t>
  </si>
  <si>
    <t>-</t>
  </si>
  <si>
    <t>CONTADO</t>
  </si>
  <si>
    <t>DOSIFICADORA BASEI S.A. DE C.V.</t>
  </si>
  <si>
    <t>DBA100126LU2</t>
  </si>
  <si>
    <t>GUADALAJARA, JALISCO</t>
  </si>
  <si>
    <t>GUADALAJARA, JCO</t>
  </si>
  <si>
    <t>33 13481856</t>
  </si>
  <si>
    <t>facturacion@basei.com.mx</t>
  </si>
  <si>
    <t>461 1247705</t>
  </si>
  <si>
    <t>tallerllano972@hotmail.com</t>
  </si>
  <si>
    <t>MANTENIMIENTO SERVICIOS Y PRODUCTOS AVILA</t>
  </si>
  <si>
    <t>MSP081218MVA</t>
  </si>
  <si>
    <t>COL. ALAMOS</t>
  </si>
  <si>
    <t>461 1718993</t>
  </si>
  <si>
    <t>mspcelaya@hotmail.com</t>
  </si>
  <si>
    <t>FELIPE DE JESUS GUZMAN CAMARENA</t>
  </si>
  <si>
    <t>GUCF790205EN5</t>
  </si>
  <si>
    <t>CELAYA, GUANAJUATO</t>
  </si>
  <si>
    <t>461 1584123</t>
  </si>
  <si>
    <t>SERVICIOS</t>
  </si>
  <si>
    <t>MAQUINARIA Y GENERADORES S.A. DE C.V.</t>
  </si>
  <si>
    <t>MGE061004ISA</t>
  </si>
  <si>
    <t>AV. LAZARO CARDENAS #790</t>
  </si>
  <si>
    <t>33 17990365</t>
  </si>
  <si>
    <t>postventa@himoinsa.mx</t>
  </si>
  <si>
    <t>MULTISERVICIOS CIR S.A. DE C.V.</t>
  </si>
  <si>
    <t>MCI2203021B2</t>
  </si>
  <si>
    <t>AV. PROLONGACION IRRIGACION</t>
  </si>
  <si>
    <t>461 2306541</t>
  </si>
  <si>
    <t>venta.cir@gmail.com</t>
  </si>
  <si>
    <t>CORPORATIVO LTO</t>
  </si>
  <si>
    <t>LTO0101038B1</t>
  </si>
  <si>
    <t>PARQUE INDUSTRIAL BUENA OPCION LTE 7</t>
  </si>
  <si>
    <t>461 2200582</t>
  </si>
  <si>
    <t>LUBRICANTES</t>
  </si>
  <si>
    <t>LUBRICANTES DEL BAJIO S.A. DE C.V.</t>
  </si>
  <si>
    <t>LBA880808D36</t>
  </si>
  <si>
    <t>AV. MEXICO JAPON #412 INT. 55 MICROPARQUE INDUSTRIAL</t>
  </si>
  <si>
    <t>461 1066365</t>
  </si>
  <si>
    <t>erich.ayala@lubbajio.com</t>
  </si>
  <si>
    <t>461 1673196</t>
  </si>
  <si>
    <t>CONTACTORES</t>
  </si>
  <si>
    <t>ANDRES GARCIA PRESA</t>
  </si>
  <si>
    <t>GAPA741116TQ6</t>
  </si>
  <si>
    <t>AV. IRRIGACION #111-BIS COL. ALFREDO VAZQUEZ BONFIL</t>
  </si>
  <si>
    <t>461 1114659</t>
  </si>
  <si>
    <t>ventasfiltraciona@hotmail.com</t>
  </si>
  <si>
    <t>JOSE HECTOR LOPEZ MERCADO</t>
  </si>
  <si>
    <t>LOMH530125336</t>
  </si>
  <si>
    <t>LINO 59 COL. LAS PALMAS</t>
  </si>
  <si>
    <t>EDO DE MEXICO</t>
  </si>
  <si>
    <t>554 6008132</t>
  </si>
  <si>
    <t>lomehect@hotmail.com</t>
  </si>
  <si>
    <t>01110</t>
  </si>
  <si>
    <t>DICOBACEL S.A. DE C.V.</t>
  </si>
  <si>
    <t>DIC000309KC7</t>
  </si>
  <si>
    <t>JOSE MA MORELOS Y PAVON #300 COL.CENTRO</t>
  </si>
  <si>
    <t>461 1235979</t>
  </si>
  <si>
    <t>administracion.celaya@dicobacel.com.mx</t>
  </si>
  <si>
    <t>CISTERNAS</t>
  </si>
  <si>
    <t>KENWORTH DEL BAJIO</t>
  </si>
  <si>
    <t>KBA051011GJ5</t>
  </si>
  <si>
    <t>CAR.PANAMERICANA CEL-SALAM KM 3.39 BOD. 9 Y 10</t>
  </si>
  <si>
    <t>461 1733107</t>
  </si>
  <si>
    <t>GISELLE ALEXANDRA RUIZ (REFACCIONES DIESEL DEL CENTRO)</t>
  </si>
  <si>
    <t>RUFG930725DR9</t>
  </si>
  <si>
    <t>CARR CELAYA-SALAM KM 6.5, COL. 2DA FRACC. CRESPO</t>
  </si>
  <si>
    <t>461 1181161</t>
  </si>
  <si>
    <t>redice_rfa@hotmail.com</t>
  </si>
  <si>
    <t>429 1056508</t>
  </si>
  <si>
    <t>refacciones.ielsa@gmail.com</t>
  </si>
  <si>
    <t>CREDITO 15 DÍAS</t>
  </si>
  <si>
    <t>EDISON MAQUINARIA</t>
  </si>
  <si>
    <t>EMA831223PF7</t>
  </si>
  <si>
    <t>BLVD ADOLFO LOPEZ MATEOS #813 COL. CENTRO</t>
  </si>
  <si>
    <t>461 2520990</t>
  </si>
  <si>
    <t>ventascelaya@edison.mx</t>
  </si>
  <si>
    <t>DIESEL DEL BAJIO REFACCIONES Y ACCESORIOS</t>
  </si>
  <si>
    <t>DBR0902191M0</t>
  </si>
  <si>
    <t>AV. TECNOLOGICO S/N</t>
  </si>
  <si>
    <t>461 1184909</t>
  </si>
  <si>
    <t>disel.bajio@gmail.com</t>
  </si>
  <si>
    <t>ZAPATA CAMIONES</t>
  </si>
  <si>
    <t>ZCA861009RX3</t>
  </si>
  <si>
    <t>CARRETERA ALTERNA CEL-VIG KM.5.1 COL. 2DA CRESPO</t>
  </si>
  <si>
    <t>461 3137735</t>
  </si>
  <si>
    <t>JUAN LUIS MORALES LOPEZ</t>
  </si>
  <si>
    <t>MOLJ900825NT3</t>
  </si>
  <si>
    <t>CAMINO DE LA EXHACIENDA S/N SANTA MARIA ILUCAN</t>
  </si>
  <si>
    <t>TULA DE ALLENDE, HGO</t>
  </si>
  <si>
    <t>773 2756078</t>
  </si>
  <si>
    <t>ROBERTO GUADALUPE MUÑIZ ALVAREZ</t>
  </si>
  <si>
    <t>MUAR871212S46</t>
  </si>
  <si>
    <t>CUAHUTEMOC #705 CENTRO</t>
  </si>
  <si>
    <t>VILLAGRAN, GTO.</t>
  </si>
  <si>
    <t>roberto.mual87@gmail.com</t>
  </si>
  <si>
    <t>TORNO</t>
  </si>
  <si>
    <t>JUAN MANUEL ALBO MORENO</t>
  </si>
  <si>
    <t>AOMJ5201211S8</t>
  </si>
  <si>
    <t xml:space="preserve">ENRIQUE COLUNGA #346, COL. BARRIO DE GPE. </t>
  </si>
  <si>
    <t>IRAPUATO, GTO.</t>
  </si>
  <si>
    <t>462 6235100</t>
  </si>
  <si>
    <t>BAÑOS PORTATILES</t>
  </si>
  <si>
    <t>JESUS MARTIN CAMARGO CAMARGO</t>
  </si>
  <si>
    <t>CACJ8504235L1</t>
  </si>
  <si>
    <t>PRIVADA LAGOS DEL OSO #145 COL. LAGOS</t>
  </si>
  <si>
    <t>BALEROS Y RETENES SUAREZ S.A. DE C.V</t>
  </si>
  <si>
    <t>BRS870126P22</t>
  </si>
  <si>
    <t>BLVD ADOLFO LOPEZ MATEOS #1131 COL. CENTRO</t>
  </si>
  <si>
    <t>461 6129387</t>
  </si>
  <si>
    <t>balerosyretenessuarez2@hotmail.com</t>
  </si>
  <si>
    <t>CIRIACO JUAN MANUEL ESPINOSA MORA</t>
  </si>
  <si>
    <t>EIMC7206122U1</t>
  </si>
  <si>
    <t>SAN LUIS DE LA PAZ</t>
  </si>
  <si>
    <t>GTO.</t>
  </si>
  <si>
    <t>VIVIANA RAMIREZ MUÑIZ</t>
  </si>
  <si>
    <t>RAMV830208HF9</t>
  </si>
  <si>
    <t>AV. AEROPUERTO #30 COL. EL PUENTE</t>
  </si>
  <si>
    <t>tdr101176@gmail.com</t>
  </si>
  <si>
    <t>DUAL TRUCKS SITRAK DE MEXICO</t>
  </si>
  <si>
    <t>DTS200129640</t>
  </si>
  <si>
    <t>AUTOPISTA LAT. MEXICO-PUEBLA #16, COL. INDUSTRIAL CUAUTLANCINGO</t>
  </si>
  <si>
    <t>PUEBLA, PUE.</t>
  </si>
  <si>
    <t>221 3620459</t>
  </si>
  <si>
    <t>SHUTZER INDUSTRIALMX</t>
  </si>
  <si>
    <t>SIN240327C33</t>
  </si>
  <si>
    <t>CAMINO REAL #23 INT. 35 COL. LUZ MARIA</t>
  </si>
  <si>
    <t>CORREGIDORA, QRO</t>
  </si>
  <si>
    <t>4615464519/ 4191051003</t>
  </si>
  <si>
    <t>EQUIPO SEGURIDAD</t>
  </si>
  <si>
    <t>ADMIXTURE TECHNOLOGIES CEL CENTRO S.A. DE C.V.</t>
  </si>
  <si>
    <t>ATC090714UI5</t>
  </si>
  <si>
    <t>FILIBERTO GOMEZ #209 COL. CENTRO INDUSTRIAL TLALNEPANTLA</t>
  </si>
  <si>
    <t>TLALNEPANTLA, MX</t>
  </si>
  <si>
    <t>5384 02 03</t>
  </si>
  <si>
    <t>MARIA GUADALUPE TIERRABLANCA TIERRANEGRA</t>
  </si>
  <si>
    <t>TITG050319CK5</t>
  </si>
  <si>
    <t>SANTOS DEGOLLADO #117 COL. CENTRO</t>
  </si>
  <si>
    <t>HIDRAULICA Y NEUMATICA CHASSIN S.A. DE C.V.</t>
  </si>
  <si>
    <t>HNC040824TJ6</t>
  </si>
  <si>
    <t>CARR. PANAMERICANA CELAYA-SALAMANCA KM. 1</t>
  </si>
  <si>
    <t>461 6155910</t>
  </si>
  <si>
    <t>chassinconexiones@prodigy.net.mx</t>
  </si>
  <si>
    <t>EVA MARIA HUERTA JUAREZ</t>
  </si>
  <si>
    <t>HUJE780605SZ3</t>
  </si>
  <si>
    <t>SLP, GTO.</t>
  </si>
  <si>
    <t>DEJEC S DE RL DE CV</t>
  </si>
  <si>
    <t>DEJ200819EYA</t>
  </si>
  <si>
    <t>NAUCALPAN DE JUAREZ, MEX</t>
  </si>
  <si>
    <t>MEXICO</t>
  </si>
  <si>
    <t>JESUS MANUEL CASTRO LARA</t>
  </si>
  <si>
    <t>CALJ991106527</t>
  </si>
  <si>
    <t>SANTA CATARINA #6768 COL. TOPO CHICO</t>
  </si>
  <si>
    <t>NUEVO LEON, MREY</t>
  </si>
  <si>
    <t>jesus.mcastro@hotmail.com</t>
  </si>
  <si>
    <t>PAILERIA</t>
  </si>
  <si>
    <t>DON PULCRO S.A. DE C.V.</t>
  </si>
  <si>
    <t>DPU991209HW4</t>
  </si>
  <si>
    <t>ANTONIO MADRAZO #927 COL. LAS TROJES</t>
  </si>
  <si>
    <t>461 1961038</t>
  </si>
  <si>
    <t>cotizacion@donpulcro</t>
  </si>
  <si>
    <t>EQUIPO DE LIMPIEZA</t>
  </si>
  <si>
    <t>CENTRO DE HERRAMIENTAS HARD TOOLS BC SA DE CV</t>
  </si>
  <si>
    <t>CHH210324GN9</t>
  </si>
  <si>
    <t>BLVD PERIFERICO ORIENTE 398 COL. LAS HADAS</t>
  </si>
  <si>
    <t>MEXICALI, BJC</t>
  </si>
  <si>
    <t>686 177 3204</t>
  </si>
  <si>
    <t>FERNANDO MORALES LLAMAS</t>
  </si>
  <si>
    <t>MOLF6705307Z6</t>
  </si>
  <si>
    <t xml:space="preserve">CARRETERA 57 KM 308, CRUCERO </t>
  </si>
  <si>
    <t>YESICA LILIANA HERNANDEZ PAREDES</t>
  </si>
  <si>
    <t>HEPY8903296L5</t>
  </si>
  <si>
    <t>JORGE HUGO SOLIS ULLOA</t>
  </si>
  <si>
    <t>SOUJ650429KQA</t>
  </si>
  <si>
    <t>AV. 2 DE ABRIL #200 LOCAL 4, COL. BARRIO DEL ZAPOTE</t>
  </si>
  <si>
    <t>461 1875279</t>
  </si>
  <si>
    <t>htasmanoscreadoras@hotmail.com</t>
  </si>
  <si>
    <t>AGUSTIN MENDOZA NUÑEZ</t>
  </si>
  <si>
    <t>MENA821104V46</t>
  </si>
  <si>
    <t>CERRO DE JUAN MARTIN #108 COL. JACARANDAS</t>
  </si>
  <si>
    <t>461 614 1306</t>
  </si>
  <si>
    <t>RAFAEL TELLEZ GONZALEZ</t>
  </si>
  <si>
    <t>TEGR620628TE7</t>
  </si>
  <si>
    <t>2DA PRIVADA DE LEOVINO ZAVALA #16 COL. INDEPENDENCIA</t>
  </si>
  <si>
    <t>URIANGATO, GTO</t>
  </si>
  <si>
    <t>despacho_005@hotmail.com</t>
  </si>
  <si>
    <t>ASOCIACION EMPRESARIAL DE TRANSPORTISTAS FEDERALES DEL SURESTE SA DE CV</t>
  </si>
  <si>
    <t>AET210805S58</t>
  </si>
  <si>
    <t>CALZADA MACTUMATZA # 1291 COL. LOMAS DEL SUR</t>
  </si>
  <si>
    <t>TUXTLA GUTIERREZ</t>
  </si>
  <si>
    <t>CREDITO</t>
  </si>
  <si>
    <t xml:space="preserve">CONSTRUCCIONES ALCOBARAQ SA DE CV </t>
  </si>
  <si>
    <t>CAL2203143A9</t>
  </si>
  <si>
    <t>AZTECA # 404 BIS 4 COL. SANTIAGO MOMOXPAN, SAN PEDRO CHOLULA</t>
  </si>
  <si>
    <t xml:space="preserve">CONSTRUCTORA BARLE SA DE CV </t>
  </si>
  <si>
    <t>CBA220225AL7</t>
  </si>
  <si>
    <t>NORTE  2 #803 LOCAL 120 SAN PEDRO CHOLULA, PUEBLA</t>
  </si>
  <si>
    <t xml:space="preserve">URBAN CARS SA DE CV </t>
  </si>
  <si>
    <t>UCA220905FL7</t>
  </si>
  <si>
    <t>9A SUR ORIENTE #975 COL. LOS PRESIDENTES, TUXTLA GUTIERREZ</t>
  </si>
  <si>
    <t>IMELDA ARVIZU AGUILLON</t>
  </si>
  <si>
    <t>AIAI810314EL8</t>
  </si>
  <si>
    <t>AV. JUAREZ #09 COL. CENTRO</t>
  </si>
  <si>
    <t xml:space="preserve">COMPAÑÍA CONSTRUCTORA BEDACA S.A. DE C.V. </t>
  </si>
  <si>
    <t>CBE1706205S8</t>
  </si>
  <si>
    <t>AV. SAN ROQUE NO. 298 INT. 1 COL. EL DIAMANTE</t>
  </si>
  <si>
    <t>RB INTERNACIONAL CONSULTANS S.A. DE C.V.</t>
  </si>
  <si>
    <t>RIC120306KE8</t>
  </si>
  <si>
    <t>CARRETERA ALTERNA CUCBA #175 SAN JUAN DE OCOTÁN</t>
  </si>
  <si>
    <t>ZAPOPAN, JCO</t>
  </si>
  <si>
    <t>JOAQUIN ISRAEL JUAREZ CONTRERAS</t>
  </si>
  <si>
    <t>JUCJ781118K85</t>
  </si>
  <si>
    <t>CENTRO</t>
  </si>
  <si>
    <t>CESAR JAIME ZAMUDIO CARRILLO</t>
  </si>
  <si>
    <t>ZACC780519FC4</t>
  </si>
  <si>
    <t>CARRE. CELAYA-SLAMANCA KM 1.5</t>
  </si>
  <si>
    <t>MA. ELVIA AGUILERA PALOBLANCO</t>
  </si>
  <si>
    <t>AUPE610908Q68</t>
  </si>
  <si>
    <t>461 5465321/ 461 6127444</t>
  </si>
  <si>
    <t>anuncios-40.leon@hotmail.com</t>
  </si>
  <si>
    <t>AGROTRACTORES DE LA CIENEGA S.A. DE C.V.</t>
  </si>
  <si>
    <t>ACI060904MR2</t>
  </si>
  <si>
    <t>CARR. MORELIA-SALAMANCA #11504 COL. SAN JOSE DE LA TRINIDAD</t>
  </si>
  <si>
    <t>TARIMORO, MICH</t>
  </si>
  <si>
    <t>443 3876386</t>
  </si>
  <si>
    <t>MARIA EUGENIA GUZMAN GUERRERO</t>
  </si>
  <si>
    <t>GUGE700111MR4</t>
  </si>
  <si>
    <t>LOC. 1 COL. EMILIANO ZAPATA</t>
  </si>
  <si>
    <t>digcel.facturacion@gmail.com</t>
  </si>
  <si>
    <t>AGRO SURTE S.A. DE C.V.</t>
  </si>
  <si>
    <t>ASU880217I92</t>
  </si>
  <si>
    <t>MIGUEL HIDALGO #1115 COL. LAS FUENTES</t>
  </si>
  <si>
    <t>DANIEL RICARDO FRIAS ALDARACA</t>
  </si>
  <si>
    <t>FIAD780302RDA</t>
  </si>
  <si>
    <t>ANDADOR DIAMANTE #510 COL. SAN JUANICO 1RA SECCION</t>
  </si>
  <si>
    <t>JUAN HECTOR MONTIEL ALEJO</t>
  </si>
  <si>
    <t>MOAJ720602FP5</t>
  </si>
  <si>
    <t>CARR. FEDERAL PANAMERICANA CELAYA-QRO KM. 42 LA LABOR</t>
  </si>
  <si>
    <t>APASEO EL GRANDE, GTO.</t>
  </si>
  <si>
    <t>AK CORPORACION S. DE R.L. DE C.V.</t>
  </si>
  <si>
    <t>ACO040902UR6</t>
  </si>
  <si>
    <t>TROJE DE CAMPO ALEGRE #16. COL. LAS TROJES</t>
  </si>
  <si>
    <t>442 130 7016</t>
  </si>
  <si>
    <t xml:space="preserve">DIRT BIKES MOTO PARTS S.A. DE C.V. </t>
  </si>
  <si>
    <t>DBM160712PP1</t>
  </si>
  <si>
    <t>5 ORIENTE NORTE 921 B CENTRO, TUXTLA GUTIERREZ</t>
  </si>
  <si>
    <t>TUXTLA GUTIERREZ,CHIAPAS</t>
  </si>
  <si>
    <t>OJALATERIA Y PINTURA</t>
  </si>
  <si>
    <t>CRÉDITO</t>
  </si>
  <si>
    <t>CAMIONERA DEL CENTRO S.A. DE C.V.</t>
  </si>
  <si>
    <t>CCE960607QH5</t>
  </si>
  <si>
    <t>CARR. IRAPUATO-SALAMANCA KM 4A COL. CIUDAD DE LOS OLIVOS</t>
  </si>
  <si>
    <t>462 621-7010</t>
  </si>
  <si>
    <t>olivia.rico@amher.com.mx</t>
  </si>
  <si>
    <t>MARIA SOSA MARTINEZ (CROMA)</t>
  </si>
  <si>
    <t>SOMM530815AGA</t>
  </si>
  <si>
    <t>SAN JOSE DE GUANAJUATO #340 LOCAL 7 COL. 1A SECC LAURELES</t>
  </si>
  <si>
    <t>contacto@cromaid.com</t>
  </si>
  <si>
    <t>MA. GUADALUPE ESTRADA ALVAREZ</t>
  </si>
  <si>
    <t>EAAG710114U90</t>
  </si>
  <si>
    <t>MARIANO BALLEZA #66A CENTRO</t>
  </si>
  <si>
    <t>SAN LUIS DE LA PAZ, GTO</t>
  </si>
  <si>
    <t>444 671 7564</t>
  </si>
  <si>
    <t>facturacion@estral.info</t>
  </si>
  <si>
    <t>JAVIER GORAY BILBAO</t>
  </si>
  <si>
    <t>GOBJ781029126</t>
  </si>
  <si>
    <t>TRACTOMOTRIZ ESQUIVEL, S.A. DE C.V.</t>
  </si>
  <si>
    <t>TES190215S22</t>
  </si>
  <si>
    <t>ANILLO VIAL MARIO MOLINA #247</t>
  </si>
  <si>
    <t>461 110 0034</t>
  </si>
  <si>
    <t>GASPAR SALAZAR SEGURA</t>
  </si>
  <si>
    <t>SASG7104082V4</t>
  </si>
  <si>
    <t>AV. MANUEL J. CLOUTHIER S/N  EL MARAVILLAL</t>
  </si>
  <si>
    <t>468 104 2015</t>
  </si>
  <si>
    <t>JUAN MANUEL RODRIGUEZ VENEGAS</t>
  </si>
  <si>
    <t>ROVJ710710QB3</t>
  </si>
  <si>
    <t>AV. CONSTITUYENTES PONIENTE #339 COL. BARRIO DE SAN JUAN</t>
  </si>
  <si>
    <t>461 211 7884</t>
  </si>
  <si>
    <t>admon@manolos.com.mx</t>
  </si>
  <si>
    <t>IMELDA JUAREZ NIETO</t>
  </si>
  <si>
    <t>JUNI6701043L8</t>
  </si>
  <si>
    <t xml:space="preserve">RUISEÑOR #610 COL. ALAMOS </t>
  </si>
  <si>
    <t>admon@rc-radiadores.com</t>
  </si>
  <si>
    <t>MARIA CATALINA PEREZ MUÑOZ</t>
  </si>
  <si>
    <t>PEMC 831105 BB4</t>
  </si>
  <si>
    <t>LAZARO CARDENAS #02 TENERIA DEL SANTUARIO</t>
  </si>
  <si>
    <t>TSM DE CELAYA S.A. DE C.V.</t>
  </si>
  <si>
    <t>TCE980713UL0</t>
  </si>
  <si>
    <t>AV. LAZARO CARDENAS #244 COL. LAS FLORES</t>
  </si>
  <si>
    <t>461 6124755</t>
  </si>
  <si>
    <t>tsm9807@prodigy.net.mx</t>
  </si>
  <si>
    <t>SANITARIOS PORTATILES DE CELAYA S.A. DE C.V.</t>
  </si>
  <si>
    <t>SPC1311057M9</t>
  </si>
  <si>
    <t>CAMINO DE LA RIBERA DEL RIO S/N SAN MIGUEL OCTOPAN</t>
  </si>
  <si>
    <t>461 6133203</t>
  </si>
  <si>
    <t>saniexpress.spr@gmail.com</t>
  </si>
  <si>
    <t>LUIS FERNANDO SANCHEZ TORRES</t>
  </si>
  <si>
    <t>SATL9005302S5</t>
  </si>
  <si>
    <t>DOLORES HIDALGO, GUANAJUATO</t>
  </si>
  <si>
    <t>DOLORES HIDALGO, GTO</t>
  </si>
  <si>
    <t>418 1120455</t>
  </si>
  <si>
    <t>UNIFORMES</t>
  </si>
  <si>
    <t>ALTERTEX S.A. DE C.V.</t>
  </si>
  <si>
    <t>ALT100326KW1</t>
  </si>
  <si>
    <t>ALBINO GARCIA #302 INT. 12 COL. CENTRO</t>
  </si>
  <si>
    <t>461 618 2800</t>
  </si>
  <si>
    <t>gip@altertex.com.mx</t>
  </si>
  <si>
    <t xml:space="preserve">AUTO PARTES Y MAS S.A. DE C.V. </t>
  </si>
  <si>
    <t>APM8805092U9</t>
  </si>
  <si>
    <t>AV. TECNOLOGICO #674 COL. LAS AVES</t>
  </si>
  <si>
    <t>333 8065853</t>
  </si>
  <si>
    <t>MARIA TERESA RAMIREZ TORRES</t>
  </si>
  <si>
    <t>RATT8502265Y7</t>
  </si>
  <si>
    <t>CAMINO A LA PALMITA S/N 2DA FRACC. CRESPO</t>
  </si>
  <si>
    <t>muellesramirez@hotmail.com</t>
  </si>
  <si>
    <t>CAMIONES Y SOLUCIONES DE TRANSPORTE S.A. DE C.V.</t>
  </si>
  <si>
    <t>CST17050131A</t>
  </si>
  <si>
    <t>CARRET. ALTERNA CEL-VILLA KM. 5.86 2DA FRACC. CRESPO</t>
  </si>
  <si>
    <t>ALDO LOPEZ ALARCON</t>
  </si>
  <si>
    <t>LOAA820315MC8</t>
  </si>
  <si>
    <t>TECAMAC, EDO DE MEXICO</t>
  </si>
  <si>
    <t>OSCAR JESUS ESPINOS GOMEZ</t>
  </si>
  <si>
    <t>EIGO900328CL2</t>
  </si>
  <si>
    <t>CAMINO SAN JOSE DE GTO #103, LOS LAURELES 1ERA SECCION</t>
  </si>
  <si>
    <t>461 6147627</t>
  </si>
  <si>
    <t>FERNANDO ORTIZ HERRERA</t>
  </si>
  <si>
    <t>OIHF920606UD1</t>
  </si>
  <si>
    <t>SAN BARTOLOME ACTOPAN</t>
  </si>
  <si>
    <t>RS DISTRIBUCIONES</t>
  </si>
  <si>
    <t>RDI070529G6A</t>
  </si>
  <si>
    <t>RINCONADA DE SAN MARTIN #444 COL. RINCONADA SAN PEDRO</t>
  </si>
  <si>
    <t>SALAMANCA, GTO.</t>
  </si>
  <si>
    <t>JUAN MARTINEZ SANCHEZ</t>
  </si>
  <si>
    <t>MASJ531017H54</t>
  </si>
  <si>
    <t>CRUZ BLANCA #441 COL. DEL SOL</t>
  </si>
  <si>
    <t>468 686 2362</t>
  </si>
  <si>
    <t>COEL SA DE CV</t>
  </si>
  <si>
    <t>COE9510055R6</t>
  </si>
  <si>
    <t>BLVD. ADOLFO LOPEZ MATEOS #1108 PTE COL. RENACIMIENTO</t>
  </si>
  <si>
    <t>FORTEX MAQUINARIA Y EQUIPOS S.A. DE C.V.</t>
  </si>
  <si>
    <t>FME191126T47</t>
  </si>
  <si>
    <t xml:space="preserve">ANILLO PERIFERICO SUR #1841 COL. PASEO DEL SOL </t>
  </si>
  <si>
    <t>473 139 0624</t>
  </si>
  <si>
    <t>ALFONSO SERNA GONZALEZ</t>
  </si>
  <si>
    <t>SEGA8302283C8</t>
  </si>
  <si>
    <t>AV. DE LOS ARTESANO #1</t>
  </si>
  <si>
    <t>OBRA</t>
  </si>
  <si>
    <t>FRACCIONAMIENTO</t>
  </si>
  <si>
    <t>SALAMANCA, GTO</t>
  </si>
  <si>
    <t>RESIDENCIAL ANCONA</t>
  </si>
  <si>
    <t>VILLAGRAN, GTO</t>
  </si>
  <si>
    <t>LA CANTERA</t>
  </si>
  <si>
    <t>LA PIEDAD, MICH</t>
  </si>
  <si>
    <t>SAN LUIS DE LA PAZ, GTO.</t>
  </si>
  <si>
    <t>LA VALENCIA</t>
  </si>
  <si>
    <t>SALVATIERRA, GTO.</t>
  </si>
  <si>
    <t>PASEO DEL VALLE</t>
  </si>
  <si>
    <t>CELAYA, GTO.</t>
  </si>
  <si>
    <t>OFICINA</t>
  </si>
  <si>
    <t>SAN LUIS, APASEO, SALVATIERRA</t>
  </si>
  <si>
    <t>VALENCIANA, ANCONA, PASEO DEL VALLE</t>
  </si>
  <si>
    <t>SAN LUIS, APASEO</t>
  </si>
  <si>
    <t>VALENCIANA, RESIDENCIAL ANCONA</t>
  </si>
  <si>
    <t>SAN LUIS, APASEO, URIANGATO</t>
  </si>
  <si>
    <t>VALENCIANA, RESID. ANCONA</t>
  </si>
  <si>
    <t>SAN LUIS, APASEO, SALAMANCA</t>
  </si>
  <si>
    <t>RESIDENCIAL ZURA</t>
  </si>
  <si>
    <t>APASEO, SALAMANCA</t>
  </si>
  <si>
    <t>SAN LUIS, SALAM, CELAY</t>
  </si>
  <si>
    <t>VALENCIANA, ANCONA, ZURA</t>
  </si>
  <si>
    <t>EL TAJO</t>
  </si>
  <si>
    <t>ABOCOSA, S.A. DE C.V.</t>
  </si>
  <si>
    <t>PROLONGACION IRRIGACION 410 INT 2° LT39 COL. LAS ARENAS</t>
  </si>
  <si>
    <t>CELAYA, GTO. C.P. 38035 TEL (461) 6 12 92 48</t>
  </si>
  <si>
    <t>RFC: ABO 030911 E34</t>
  </si>
  <si>
    <t>ORDEN DE COMPRA</t>
  </si>
  <si>
    <t>AGOC</t>
  </si>
  <si>
    <t>FRACC:</t>
  </si>
  <si>
    <t>OBRA:</t>
  </si>
  <si>
    <t>FECHA:</t>
  </si>
  <si>
    <t>PROVEEDOR:</t>
  </si>
  <si>
    <t>DOMICILIO:</t>
  </si>
  <si>
    <t>CIUDAD/EDO:</t>
  </si>
  <si>
    <t>RFC:</t>
  </si>
  <si>
    <t>CONTACTO:</t>
  </si>
  <si>
    <t>CORREO:</t>
  </si>
  <si>
    <t>OBSERVAC:</t>
  </si>
  <si>
    <t>C.P:</t>
  </si>
  <si>
    <t>COND. PAGO:</t>
  </si>
  <si>
    <t>TEL:</t>
  </si>
  <si>
    <t>DESCRIPCION</t>
  </si>
  <si>
    <t>CANTIDAD</t>
  </si>
  <si>
    <t>UNI</t>
  </si>
  <si>
    <t>PRECIO</t>
  </si>
  <si>
    <t>TOTAL</t>
  </si>
  <si>
    <t>FACTURAR:</t>
  </si>
  <si>
    <t>AV. PROLONGACION IRRIGACION No EXT 410 2DO PISO LTE 39</t>
  </si>
  <si>
    <t>COL. LAS ARENAS C.P. 38035, CELAYA, GTO. MEXICO</t>
  </si>
  <si>
    <t>CORREO: facturacion.abocosa@gmail.com/concretabocosa@gmail.com</t>
  </si>
  <si>
    <t>SUBTOTAL:</t>
  </si>
  <si>
    <t>IVA:</t>
  </si>
  <si>
    <t>TOTAL:</t>
  </si>
  <si>
    <t>COMPRAS</t>
  </si>
  <si>
    <t>AUTORIZADO</t>
  </si>
  <si>
    <t>DESTELLADOR LUCES 12V</t>
  </si>
  <si>
    <t>PZA</t>
  </si>
  <si>
    <t>PLAFON LEDS BICOLOR 4.9" 12-24V</t>
  </si>
  <si>
    <t>PALANCA DIRECCIONESLES 7 TERMINALES</t>
  </si>
  <si>
    <t>PLAFON LEDS MICA ROJA 4" TRASEROS</t>
  </si>
  <si>
    <t>PLAFON LED ROJO TRASERO 12-24V</t>
  </si>
  <si>
    <t>UNIDAD SELLADA 9V-30V ALTAS Y BAJAS</t>
  </si>
  <si>
    <t>PARA OLLA #06</t>
  </si>
  <si>
    <t>DH-1646</t>
  </si>
  <si>
    <t>REPARACION DE FLECHA (TELMA)</t>
  </si>
  <si>
    <t>COPLEE ESTRIADO 3"</t>
  </si>
  <si>
    <t>TUERCA DE SEGURIDAD 1 3/4</t>
  </si>
  <si>
    <t>TORNILLERIA</t>
  </si>
  <si>
    <t>MANO DE OBRA DESARMADO DE FRENO</t>
  </si>
  <si>
    <t>SERV</t>
  </si>
  <si>
    <t>JGO</t>
  </si>
  <si>
    <t>RET. ISR RESICO:</t>
  </si>
  <si>
    <t>RET. CEDU RESICO:</t>
  </si>
  <si>
    <t>DH-1647</t>
  </si>
  <si>
    <t xml:space="preserve">RENTA DE BAÑO PORTATIL COLOCADO EN </t>
  </si>
  <si>
    <t>PLANTA III DOLORES HIDALGO</t>
  </si>
  <si>
    <t>DETERGENTE UTIL DE 1KG</t>
  </si>
  <si>
    <t>GUANTE INDUSTRIAL LARGO</t>
  </si>
  <si>
    <t>PAÑO ABSORBENTE AMARILLO 40X40</t>
  </si>
  <si>
    <t>AROMA LACOST 5 LTS</t>
  </si>
  <si>
    <t>LAVACRIL 5 LTS</t>
  </si>
  <si>
    <t>MOTORKLEEN 5 LTS</t>
  </si>
  <si>
    <t>DETERGENTE UTIL DE 10 KG</t>
  </si>
  <si>
    <t>BASTON 1.5 MTS</t>
  </si>
  <si>
    <t>CEPILLO PVC 25CM</t>
  </si>
  <si>
    <t>ATOMIZADOR 1 LTS CON ENVASE</t>
  </si>
  <si>
    <t>PARA PLANTA I, II, III Y RETROS</t>
  </si>
  <si>
    <t>DH-1649</t>
  </si>
  <si>
    <t>PARA BOMBA CONCORD</t>
  </si>
  <si>
    <t>REPARACION DE PISTON HIDRAULICO</t>
  </si>
  <si>
    <t>OLLA #06</t>
  </si>
  <si>
    <t>FABRICACION MEDIAS LUNAS P/ESTABILIZADORES</t>
  </si>
  <si>
    <t>C-1650</t>
  </si>
  <si>
    <t>CADENA PASO 80 (3 MTS)</t>
  </si>
  <si>
    <t>CANDADO 80</t>
  </si>
  <si>
    <t>PARA SILO PLANTA I</t>
  </si>
  <si>
    <t>CAJA</t>
  </si>
  <si>
    <t>DH-1651</t>
  </si>
  <si>
    <t>MANGUERA HIDRAULICA</t>
  </si>
  <si>
    <t>C-1652</t>
  </si>
  <si>
    <t>RENTA DE BAÑO PORTATIL SENCILLO PUESTO</t>
  </si>
  <si>
    <t>EN FRACC. RESIDENCIAL ZURA, CELAYA</t>
  </si>
  <si>
    <t>C-1653</t>
  </si>
  <si>
    <t>REPARACION DE TRANSMISION GENERAL</t>
  </si>
  <si>
    <t>PARA CAMIONETA OROCH, QUE INCLUYE:</t>
  </si>
  <si>
    <t>10 LTS ACEITE P/TRANSMISION SINTETICO</t>
  </si>
  <si>
    <t>1 JGO DE JUNTAS P/TRANSMISION</t>
  </si>
  <si>
    <t xml:space="preserve">1 JGO DE DISCOS CON PASTA P/CONJUNTO </t>
  </si>
  <si>
    <t>DE TAMBOR PRIMARIO Y SECUNDARIO</t>
  </si>
  <si>
    <t>1 JGO DE DISCOS METALICOS (USADOS)</t>
  </si>
  <si>
    <t>1 TAMBOR METALICO (USADO)</t>
  </si>
  <si>
    <t>1 TURBINA (NUEVA RECONSTRUIDA)</t>
  </si>
  <si>
    <t>1 REPUSTO BOMBA PARA TRANSMISION</t>
  </si>
  <si>
    <t>1 SENSOR DE PRESION</t>
  </si>
  <si>
    <t>1 FILTRO PARA ACEITE</t>
  </si>
  <si>
    <t>1 JGO DE BALINES P/ CUERPO DE VALVULAS</t>
  </si>
  <si>
    <t xml:space="preserve">MATERIAL GENERAL PARA LIMPIEZA, PINTADO </t>
  </si>
  <si>
    <t>Y EMPACADO DE PIEZAS</t>
  </si>
  <si>
    <t>MANO DE OBRA GENERAL</t>
  </si>
  <si>
    <t>ANTICIPO 50%</t>
  </si>
  <si>
    <t>ROBERTO PUGA CUEVAS</t>
  </si>
  <si>
    <t>PUCR850723DM5</t>
  </si>
  <si>
    <t>EJIDO DE SAN ANTONIO #112, COL. QUINTA ARBOLEDAS</t>
  </si>
  <si>
    <t>MECANICO</t>
  </si>
  <si>
    <t>CELAYA, SALAM, DOLORES</t>
  </si>
  <si>
    <t>ZURA, ANCONA, EL TAJO</t>
  </si>
  <si>
    <t>SOPORTES PARA ESTABILIZADORES</t>
  </si>
  <si>
    <t>CODO DE 90 X 5"</t>
  </si>
  <si>
    <t>EMPAQUES SIN CEJA</t>
  </si>
  <si>
    <t>EMPAQUES CON CEJA</t>
  </si>
  <si>
    <t>PELOTA DE LAVADO 5"</t>
  </si>
  <si>
    <t>PARA BOMBAS PLUMA</t>
  </si>
  <si>
    <t>RET. CED. RESICO:</t>
  </si>
  <si>
    <t>BOMBA HIDRAULICA A10V028 GIRO DERECHO</t>
  </si>
  <si>
    <t>HULE AMORTIGUADOR DN230</t>
  </si>
  <si>
    <t>KIT DE SELLOS PARA MOTOR AGITADOR</t>
  </si>
  <si>
    <t>S-1655</t>
  </si>
  <si>
    <t>C-1656</t>
  </si>
  <si>
    <t>BATERIA G-31RP ACUMULADOR GONHER</t>
  </si>
  <si>
    <t>PARA RETRO CASE 2025-5843</t>
  </si>
  <si>
    <t>C-1657</t>
  </si>
  <si>
    <t>CILINDRO MTO. DEL CLUTCH</t>
  </si>
  <si>
    <t>REPAREACION DE MARCHA</t>
  </si>
  <si>
    <t>PARA CAMIONETA SAVEIRO 2022</t>
  </si>
  <si>
    <t>S-1658</t>
  </si>
  <si>
    <t>MANGUERA DE ALTA PRESION 3/8" 4800 PSI</t>
  </si>
  <si>
    <t>CONEXIÓN HBRA RECTA 18MM S.LIGERA</t>
  </si>
  <si>
    <t>GUARDA PLASTICA NEGRA ESPIRAL</t>
  </si>
  <si>
    <t>MANGUERA ALTA PRESION 1/4 5800 PSI</t>
  </si>
  <si>
    <t>CONEXIÓN HBRA RECTA JIC</t>
  </si>
  <si>
    <t>SPRAY AZUL DIELECTRICO 380 GRS</t>
  </si>
  <si>
    <t>SPRAY AZUL AFLOJATODO 555 ML</t>
  </si>
  <si>
    <t>GUARDA PLASTICA AMARILLA ESPIRAL</t>
  </si>
  <si>
    <t>MTR</t>
  </si>
  <si>
    <t>DH-1659</t>
  </si>
  <si>
    <t>MOD. HF 6A, TRIFASICA, 3 HP, 76 MM DE</t>
  </si>
  <si>
    <t>ELECTROBOMBA CENTRIFUGADA ALTO CAUDAL</t>
  </si>
  <si>
    <t>SUCCION POR 76 MM DESCARGA CON S:250163</t>
  </si>
  <si>
    <t>BOMBA DE AGUA PARA PLANTA III</t>
  </si>
  <si>
    <t>ACEITE MOBILUBE C 140</t>
  </si>
  <si>
    <t>PARA SERVICIOS OLLA #01 Y #04</t>
  </si>
  <si>
    <t>CUB</t>
  </si>
  <si>
    <t>DH-1661</t>
  </si>
  <si>
    <t>ACEITE DE MOTOR 15W40</t>
  </si>
  <si>
    <t>PARA PLANTA III Y SERV GENERADOR</t>
  </si>
  <si>
    <t>C-1662</t>
  </si>
  <si>
    <t>CONECTOR DE 16 PINES HEMBRA Y MACHO</t>
  </si>
  <si>
    <t>PARA PLANTA III</t>
  </si>
  <si>
    <t>JGOS</t>
  </si>
  <si>
    <t>FARO AUXILIAR 9V-32V 9 LEDS CUADRADO</t>
  </si>
  <si>
    <t>PARA RETROS CASE 2023</t>
  </si>
  <si>
    <t>FARO AUXILIAR 9V-32V 9 LEDS REDONDO</t>
  </si>
  <si>
    <t>PARA BOMBA JUNJIN, CONCORD Y OLLA #06</t>
  </si>
  <si>
    <t>ACEITE DE TRANSMISION 80W90 GONHER</t>
  </si>
  <si>
    <t>PARA SERVICIOS DE OLLA #01 Y #04</t>
  </si>
  <si>
    <t>FILTRO PARA ACEITE GP-1109</t>
  </si>
  <si>
    <t>FILTRO PARA COMBUSTIBLE WK1060/1</t>
  </si>
  <si>
    <t>PARA OLLA #04</t>
  </si>
  <si>
    <t>DH-1665</t>
  </si>
  <si>
    <t>FILTRO DE ACEITE SEPARADOR P954933</t>
  </si>
  <si>
    <t>FILTRO DE ACEITE P559000</t>
  </si>
  <si>
    <t>FILTRO SEP AGUA-COMB P550849</t>
  </si>
  <si>
    <t>FILTRO REFRIGERANTE P554685</t>
  </si>
  <si>
    <t>FILTRO DE AIRE SEC P613337</t>
  </si>
  <si>
    <t>FILTRO DE AIRE PRIM P613336</t>
  </si>
  <si>
    <t>PARA BOMBA JUNJIN</t>
  </si>
  <si>
    <t>FILTRO SEP AGUA-COMB P550467</t>
  </si>
  <si>
    <t>FILTRO ACOND AGUA P552073</t>
  </si>
  <si>
    <t>PARA OLLA #01</t>
  </si>
  <si>
    <t>FILTRO ACEITE P553000</t>
  </si>
  <si>
    <t>FILTRO DE AIRE PRINCIPAL P648156</t>
  </si>
  <si>
    <t>FILTRO ACEITE P550779</t>
  </si>
  <si>
    <t>FILTRO AIRE PRIM P611190</t>
  </si>
  <si>
    <t>FILTRO AIRE SEC P611189</t>
  </si>
  <si>
    <t>PARA RETRO 310L 2016 Y 2020</t>
  </si>
  <si>
    <t>C-1667</t>
  </si>
  <si>
    <t>CONEXIÓN RAPIDA CODO 90 3/8 X 1/8</t>
  </si>
  <si>
    <t>PARA OLLA #03</t>
  </si>
  <si>
    <t>BARRAS MEZCLADORAS</t>
  </si>
  <si>
    <t>GUIAS DE APOYO</t>
  </si>
  <si>
    <t>SELLO HERMETICO</t>
  </si>
  <si>
    <t>BUJE DU60-60 MM</t>
  </si>
  <si>
    <t>O-RING 60X4MM</t>
  </si>
  <si>
    <t>PARA BOMBA JUNJIN Y CONCORD</t>
  </si>
  <si>
    <t>TORNILLERIA P/CUCHILLA</t>
  </si>
  <si>
    <t>TUERCAS P/CUCHILLA</t>
  </si>
  <si>
    <t>PARA RETRO 310K 2015</t>
  </si>
  <si>
    <t>FILTRO DE DIESEL AT491450</t>
  </si>
  <si>
    <t>FILTRO DE DIESEL RE509031</t>
  </si>
  <si>
    <t>FILTRO HIDRAULICO AT367840</t>
  </si>
  <si>
    <t>FILTRO DE TRANSMISION AT466863</t>
  </si>
  <si>
    <t>PARA RETRO 310L 2016</t>
  </si>
  <si>
    <t>FILTRO DE DIESEL AT365870</t>
  </si>
  <si>
    <t>FILTRO DE DIESEL RE62419</t>
  </si>
  <si>
    <t>PARA RETRO 310L 2020</t>
  </si>
  <si>
    <t>LTS</t>
  </si>
  <si>
    <t>BOMBAS PLUMA</t>
  </si>
  <si>
    <t>RETROEXCAVADORAS</t>
  </si>
  <si>
    <t>OLLAS REVOLVEDORAS</t>
  </si>
  <si>
    <t>CANALON AUXILIAR MTM</t>
  </si>
  <si>
    <t>PARA OLLAS</t>
  </si>
  <si>
    <t>DH-1672</t>
  </si>
  <si>
    <t>CONEXIÓN RAPIDA CODO 90 1/4 X 1/8</t>
  </si>
  <si>
    <t>CONEXIÓN RAPIDA RECTA 1/4 X 1/8</t>
  </si>
  <si>
    <t>CONEXIÓN RAPIDA GIRATORIA CODO 90</t>
  </si>
  <si>
    <t>CONEXIÓN RAPIDA RECTA 1/4 X 1/4</t>
  </si>
  <si>
    <t>MANGUERA P/AIRE 4TNFA 1/4"</t>
  </si>
  <si>
    <t>MTS</t>
  </si>
  <si>
    <t>GRASA PARA CHASIS 16KG</t>
  </si>
  <si>
    <t>ACEITE TRANSMISION 80W90</t>
  </si>
  <si>
    <t>PARA RELLENOS PLANTA III</t>
  </si>
  <si>
    <t>PARA SERVICIOS BOMBA JUNJIN</t>
  </si>
  <si>
    <t>DH-1673</t>
  </si>
  <si>
    <t>DH-1674</t>
  </si>
  <si>
    <t>CAJA DE INTERRUPTORES DE BOCINA</t>
  </si>
  <si>
    <t>VERDE RB8221000</t>
  </si>
  <si>
    <t>SERVICIO DE PAQUETERIA</t>
  </si>
  <si>
    <t>T.C.</t>
  </si>
  <si>
    <t>SUBTOTAL USD:</t>
  </si>
  <si>
    <t>IVA USD:</t>
  </si>
  <si>
    <t>TOTAL USD:</t>
  </si>
  <si>
    <t>TOTAL M.N.</t>
  </si>
  <si>
    <t>FINIQUITO</t>
  </si>
  <si>
    <t>S-1675</t>
  </si>
  <si>
    <t>LLANTA 11R22.5 CENTARA 18C</t>
  </si>
  <si>
    <t>DH-1676</t>
  </si>
  <si>
    <t xml:space="preserve">ACEITE DE TRANSMISION 80W90 </t>
  </si>
  <si>
    <t>DH-1677</t>
  </si>
  <si>
    <t>FILTRO HIDRAULICO P550388</t>
  </si>
  <si>
    <t>PARA OLLA #01 Y #04</t>
  </si>
  <si>
    <t>MARIA GUADALUPE VEGA CARMONA</t>
  </si>
  <si>
    <t>VECG501112U3A</t>
  </si>
  <si>
    <t>CARR. PANAMERICANA CELAYA-SALAMANCA KM. 2</t>
  </si>
  <si>
    <t>406 3056667</t>
  </si>
  <si>
    <t>direcciones_rodriguez@hotmail.com</t>
  </si>
  <si>
    <t>C-1678</t>
  </si>
  <si>
    <t>EMPACAR CAJA DE DIRECCION HIDRAULICA</t>
  </si>
  <si>
    <t>DE CAMION TIPO M100, REPUESTO COMPLETO</t>
  </si>
  <si>
    <t>(LIGAS, RETENES, SELLOS Y ANILLOS)</t>
  </si>
  <si>
    <t>UN COPLE SINFÍN Y MANO DE OBRA</t>
  </si>
  <si>
    <t>SER</t>
  </si>
  <si>
    <t>PARA OLLA #02</t>
  </si>
  <si>
    <t>DH-1679</t>
  </si>
  <si>
    <t>CAMBIO DE EMBRAGUE (CLUTCH)</t>
  </si>
  <si>
    <t>SALIDA A DOLORES HIDALGO</t>
  </si>
  <si>
    <t>VIATICOS</t>
  </si>
  <si>
    <t>PARA OLLA #05</t>
  </si>
  <si>
    <t>DH-1680</t>
  </si>
  <si>
    <t>REPARACION DE CRUZETA</t>
  </si>
  <si>
    <t>OLLA #09</t>
  </si>
  <si>
    <t>BALEROS ACCESORIOS Y MATERIALES ELECTRICOS</t>
  </si>
  <si>
    <t>ACAMBARO, GTO</t>
  </si>
  <si>
    <t>GRASA PARA CHASIS 3.5 LTS</t>
  </si>
  <si>
    <t>ACEITE HIDRAULICO 19 LTS</t>
  </si>
  <si>
    <t>PARA RETRO 770NX-5843</t>
  </si>
  <si>
    <t>ACAMBARO,GTO</t>
  </si>
  <si>
    <t>EL ENSINO</t>
  </si>
  <si>
    <t>AC-1681</t>
  </si>
  <si>
    <t>BAM810327SV2</t>
  </si>
  <si>
    <t>1ERO DE MAYO #768B COL. CENTRO</t>
  </si>
  <si>
    <t>FABRICACION DE MANGUERA DE AIRE</t>
  </si>
  <si>
    <t>PARA RETRO 770EX-6846</t>
  </si>
  <si>
    <t>DIFERENCIA POR REPARACION DE CRUZETA</t>
  </si>
  <si>
    <t>S-1682</t>
  </si>
  <si>
    <t>SMS211108SW4</t>
  </si>
  <si>
    <t>CARR. 57 #215 LAS MERCEDES, SAN LUIS POTOSÍ</t>
  </si>
  <si>
    <t>SAN LUIS POTOSI, SLP</t>
  </si>
  <si>
    <t>442 270 3634</t>
  </si>
  <si>
    <t>UNIDAD DE PALANCA DE CAMBIOS (SLU 2.0)</t>
  </si>
  <si>
    <t>FLECHA CARDAN PARA OLLA #08</t>
  </si>
  <si>
    <t>ACEITE HIDRAULICO H300</t>
  </si>
  <si>
    <t>OLLAS</t>
  </si>
  <si>
    <t>BOMBAS</t>
  </si>
  <si>
    <t>RETROS</t>
  </si>
  <si>
    <t>C-1683</t>
  </si>
  <si>
    <t>MAQRO S.A. DE C.V.</t>
  </si>
  <si>
    <t>MAQ840621I76</t>
  </si>
  <si>
    <t>CARR. MIGUEL ALEMAN 110 KM 12.5 COL. LA FE</t>
  </si>
  <si>
    <t>SAN NICOLAS DE LOS GARZA, NL</t>
  </si>
  <si>
    <t>477 730 1264</t>
  </si>
  <si>
    <t>ELECTRO VALVULA HIDRAULICA AT310584</t>
  </si>
  <si>
    <t>ELECTRO VALVULA HIDRAULICA AT310587</t>
  </si>
  <si>
    <t>C-1684</t>
  </si>
  <si>
    <t>UNIDAD DE POTENCIA CONTROLADA</t>
  </si>
  <si>
    <t>ELECTRONICAMENTE (DYNACHUTE)</t>
  </si>
  <si>
    <t>PARA OLLA #11</t>
  </si>
  <si>
    <t>CRUCETA UNIVERSAL PARA FLECHA CARDAN</t>
  </si>
  <si>
    <t>PARA OLLA #09</t>
  </si>
  <si>
    <t>REFERENCIA: ABO030911E342</t>
  </si>
  <si>
    <t>FLECHA CARDAN COMPLETO</t>
  </si>
  <si>
    <t>PARA STOCK</t>
  </si>
  <si>
    <t>ACEITE DE MOTOR 10W40 SINTETICO</t>
  </si>
  <si>
    <t>DH-1686</t>
  </si>
  <si>
    <t>VALVULA ESTACIONAMIENTO SENCILLA</t>
  </si>
  <si>
    <t>VALVULA MODULADORA ABS M-40</t>
  </si>
  <si>
    <t>GANCHO DE COFRE LARGO 11" KENWORTH</t>
  </si>
  <si>
    <t>GANCHO DE COFRE 9.5" FREIGHTLINER</t>
  </si>
  <si>
    <t>ESPEJO CONCAVO 8"</t>
  </si>
  <si>
    <t xml:space="preserve">BULBO DE REVERSA 2 TERMINALES </t>
  </si>
  <si>
    <t>PARA OLLA #04 Y #06</t>
  </si>
  <si>
    <t>ACEITE MOBILFLUID 424</t>
  </si>
  <si>
    <t>PARA RETROS RT-04, RT-07, RT-09</t>
  </si>
  <si>
    <t>DH-1682/1</t>
  </si>
  <si>
    <t>S-1687</t>
  </si>
  <si>
    <t>DIENTES TK225TT</t>
  </si>
  <si>
    <t>BULON TK225P</t>
  </si>
  <si>
    <t>PARA RETRO RT-07</t>
  </si>
  <si>
    <t>C-1688</t>
  </si>
  <si>
    <t>JGO DE CILINDROS HIDRAULICOS</t>
  </si>
  <si>
    <t>PARA RETRO RT-02</t>
  </si>
  <si>
    <t>C-1689</t>
  </si>
  <si>
    <t>MANGUERA DE ALTA PRESION 5/8" PSI</t>
  </si>
  <si>
    <t>CONEX. HEMBRA RECTA CARAPLANA</t>
  </si>
  <si>
    <t>CONEX. MACHO RECTA CARAPLANA 3/4</t>
  </si>
  <si>
    <t>PARA RETRO RT-03</t>
  </si>
  <si>
    <t>SITRAK MEXICO SERVICE CENTER S.A. DE C.V.</t>
  </si>
  <si>
    <t>CELDA DE 30 TON TIPO ESFERA</t>
  </si>
  <si>
    <t>EDUARDO SAAVEDRA RODRIGUEZ</t>
  </si>
  <si>
    <t>SARE930814LZ0</t>
  </si>
  <si>
    <t>275 113 9400</t>
  </si>
  <si>
    <t>intrac.ingenieria@gmail.com</t>
  </si>
  <si>
    <t>PUEBLA, PUEBLA</t>
  </si>
  <si>
    <t>S-1691</t>
  </si>
  <si>
    <t>AJUSTE ELECTRICO EN EGR, CATALIZADOR</t>
  </si>
  <si>
    <t>Y ADBLUE:</t>
  </si>
  <si>
    <t>LECTURA DE CODIGOS DE ERROR Y PARAMETROS</t>
  </si>
  <si>
    <t>DE FUNCIONAMIENTO</t>
  </si>
  <si>
    <t>AJUSTE ELECTRONICO EN EL SOFTWARE DE LA ECU</t>
  </si>
  <si>
    <t>AJUSTE MECANICO EN CATALIZADOR</t>
  </si>
  <si>
    <t>PARA RETRO CASE 851</t>
  </si>
  <si>
    <t>RET. IVA:</t>
  </si>
  <si>
    <t>VIATICOS POR TRASLADO A CELAYA</t>
  </si>
  <si>
    <t>C-1692</t>
  </si>
  <si>
    <t>UREA MOBIL 20 LTS</t>
  </si>
  <si>
    <t>PARA RELLENO BOMBA PUTZMEISTER</t>
  </si>
  <si>
    <t>PARA RELLENO PLANTA I</t>
  </si>
  <si>
    <t>C-1693</t>
  </si>
  <si>
    <t>BATERIA G-31R GONHER</t>
  </si>
  <si>
    <t>C-1694</t>
  </si>
  <si>
    <t>MANGUERA ALTA PRESION 1/4 3045 PSI</t>
  </si>
  <si>
    <t>CONEX. MEGA CRIMP 1/4 - 1/8</t>
  </si>
  <si>
    <t>INYECTOR DE GRASA MANUAL</t>
  </si>
  <si>
    <t>A COPLE PARA MANGUERA DE GRASA</t>
  </si>
  <si>
    <t>CINTA TEFLON DE 1/2</t>
  </si>
  <si>
    <t>ETIQUETAS PARA RETROEXCAVADORAS</t>
  </si>
  <si>
    <t>ETIQUETAS PARA OLLAS REVOLVEDORAS</t>
  </si>
  <si>
    <t>NUMERACION 12 Y 13 (2 C/U)</t>
  </si>
  <si>
    <t>NUMERACION RT-13 AL RT-20, 01 Y 09</t>
  </si>
  <si>
    <t>C-1696</t>
  </si>
  <si>
    <t>PALANCA DE AVANCE Y REVERSA</t>
  </si>
  <si>
    <t>PARA RETRO RT-14</t>
  </si>
  <si>
    <t>S-1697</t>
  </si>
  <si>
    <t>CUBIERTA</t>
  </si>
  <si>
    <t>BALERO</t>
  </si>
  <si>
    <t>RETEN</t>
  </si>
  <si>
    <t>ORING</t>
  </si>
  <si>
    <t>WASHER</t>
  </si>
  <si>
    <t>ANILLO</t>
  </si>
  <si>
    <t>SEGURO</t>
  </si>
  <si>
    <t>SELLO</t>
  </si>
  <si>
    <t>ARANDELA</t>
  </si>
  <si>
    <t>TORNILLO</t>
  </si>
  <si>
    <t>YUGO</t>
  </si>
  <si>
    <t>PARA RETRO RT-12</t>
  </si>
  <si>
    <t>DH-1698</t>
  </si>
  <si>
    <t>FRANCISCO JAVIER CERVANTES SILVA</t>
  </si>
  <si>
    <t>VALVULA</t>
  </si>
  <si>
    <t>CESF83111298A</t>
  </si>
  <si>
    <t>418 1822175</t>
  </si>
  <si>
    <t>C-1699</t>
  </si>
  <si>
    <t>LLANTA 19.5 L24 EPSILON R-4 12C</t>
  </si>
  <si>
    <t>PARA RETRO 310K PLANTA I</t>
  </si>
  <si>
    <t>DH-1700</t>
  </si>
  <si>
    <t>ANTICONGELANTE LUK 19LTS</t>
  </si>
  <si>
    <t>PARA RELLENO DE PLANTA I Y II</t>
  </si>
  <si>
    <t>TARJETA ELECTRONICA DE BASCULA</t>
  </si>
  <si>
    <t>PARA AGREGADOS</t>
  </si>
  <si>
    <t>CABLE DE CONTROL 21FTX3"</t>
  </si>
  <si>
    <t xml:space="preserve">PARA STOCK DE OLLAS </t>
  </si>
  <si>
    <t>LIGA DE SUJECION PARA EXTENCIONES</t>
  </si>
  <si>
    <t>GANCHO DE PLASTICO P/LIGAS</t>
  </si>
  <si>
    <t>PARA OLLAS REVOLVEDORAS</t>
  </si>
  <si>
    <t>DH-1705</t>
  </si>
  <si>
    <t>CLUTCH REPARADO SPRICER DOBLE DISCO</t>
  </si>
  <si>
    <t>VOLANTE RETIFICADO</t>
  </si>
  <si>
    <t>BALERO PILOTO</t>
  </si>
  <si>
    <t>DISCO DE PARO</t>
  </si>
  <si>
    <t>HORQUILLA DE CLUTCH</t>
  </si>
  <si>
    <t>BUJE DE HORQUILLA</t>
  </si>
  <si>
    <t>BARRA NUEVA DE HORQUILLA</t>
  </si>
  <si>
    <t>C-1706</t>
  </si>
  <si>
    <t xml:space="preserve">MAQUINADO DE CUERDAS EN FECHAS DE </t>
  </si>
  <si>
    <t>ACERO SAE-4140 CON MEDIDAS DE 30MMX80CM</t>
  </si>
  <si>
    <t>PARA BOMBA PUTZMEISTER</t>
  </si>
  <si>
    <t>C-1707</t>
  </si>
  <si>
    <t>EMPACADO DE GATO BISAGRA DE APOYO TRASERO</t>
  </si>
  <si>
    <t>KIT DE EMPAQUES</t>
  </si>
  <si>
    <t>S-1708</t>
  </si>
  <si>
    <t>JUEGO DE CONECTOR HEMBRA Y MACHO CON</t>
  </si>
  <si>
    <t>TAPA Y CARCAZA DE 10 PINES</t>
  </si>
  <si>
    <t>GUARDAMOTOR DE 13-20A SIEMENS</t>
  </si>
  <si>
    <t>PARA PLANTA II</t>
  </si>
  <si>
    <t>AC-1709</t>
  </si>
  <si>
    <t>AUTO SERVICIO MIR SOT SA DE CV</t>
  </si>
  <si>
    <t>ASM930428DK7</t>
  </si>
  <si>
    <t>BLVD. GENERALISIMO DE LAS AMERICAS #6</t>
  </si>
  <si>
    <t>417 172 2022</t>
  </si>
  <si>
    <t>GASOLINERA</t>
  </si>
  <si>
    <t>ACEITE DE TRANSMISION AUTOMATICA</t>
  </si>
  <si>
    <t>C-1710</t>
  </si>
  <si>
    <t>FILTRO TRANSMISION</t>
  </si>
  <si>
    <t>FILTRO HIDRAULICO</t>
  </si>
  <si>
    <t>PARA RETRO 310K</t>
  </si>
  <si>
    <t>DH-1711</t>
  </si>
  <si>
    <t>RENTA DE BAÑO PORTATIL SENCILLO</t>
  </si>
  <si>
    <t xml:space="preserve">PUESTO EN FRACC. EL TAJO, DOLORES H </t>
  </si>
  <si>
    <t>DH-1712</t>
  </si>
  <si>
    <t>REPARACION DE CARCASA DE ALTERNADOR</t>
  </si>
  <si>
    <t>RETRO RT-04</t>
  </si>
  <si>
    <t>C-1713</t>
  </si>
  <si>
    <t>REBOBINADO</t>
  </si>
  <si>
    <t>SELLO MECANICO 17 MM</t>
  </si>
  <si>
    <t>BALEROS 6304-6204</t>
  </si>
  <si>
    <t>PARA MOTOBOMBA DE AGUA PEDROLLO</t>
  </si>
  <si>
    <t>REPARACION DE MOTOR DE REDUCTOR</t>
  </si>
  <si>
    <t>BALERO 6206-6305</t>
  </si>
  <si>
    <t>PARA MOTOR ELECTRICO DE BANDA</t>
  </si>
  <si>
    <t>DH-1714</t>
  </si>
  <si>
    <t>LLANTA 425/65 R22.5 20C BLACKHAWK</t>
  </si>
  <si>
    <t>PARA CR-01</t>
  </si>
  <si>
    <t>C-1715</t>
  </si>
  <si>
    <t>FILTRO DE ACEITE</t>
  </si>
  <si>
    <t>FILTRO DE COMBUSTIBLE</t>
  </si>
  <si>
    <t>FILTRO SEPARADOR</t>
  </si>
  <si>
    <t>FILTRO DE UREA</t>
  </si>
  <si>
    <t>FILTRO DE AIRE PRIMARIO</t>
  </si>
  <si>
    <t>FILTRO DE AIRE SECUNDARIO</t>
  </si>
  <si>
    <t>GRASA</t>
  </si>
  <si>
    <t>MANO DE OBRA</t>
  </si>
  <si>
    <t>PEAJES</t>
  </si>
  <si>
    <t>KILOMETRAJE</t>
  </si>
  <si>
    <t>FILTRO DE AIRE ACONDICIONADO</t>
  </si>
  <si>
    <t>TANQUE DE SECADO DE AIRE</t>
  </si>
  <si>
    <t>PARA CR-11</t>
  </si>
  <si>
    <t>KG</t>
  </si>
  <si>
    <t>HRS</t>
  </si>
  <si>
    <t>C-1716</t>
  </si>
  <si>
    <t>SOPORTE FRONTAL</t>
  </si>
  <si>
    <t xml:space="preserve">SOPORTE DE TRANSMISION </t>
  </si>
  <si>
    <t>SOPORTE TORCION</t>
  </si>
  <si>
    <t>BANDA DE ACCESORIOS</t>
  </si>
  <si>
    <t>VENTILADOR DE RADIADOR</t>
  </si>
  <si>
    <t>HOJALATERIA ENDEREZADO</t>
  </si>
  <si>
    <t>PARA CAMIONETA SAVEIRO</t>
  </si>
  <si>
    <t xml:space="preserve">ACEITE MOTOR SINTETICO 10W40 </t>
  </si>
  <si>
    <t>DH-1718</t>
  </si>
  <si>
    <t>LLANTA 385/65 R22.5 20C BLACKHAWK</t>
  </si>
  <si>
    <t>PARA CR-09</t>
  </si>
  <si>
    <t>C-1719</t>
  </si>
  <si>
    <t>DH-1720</t>
  </si>
  <si>
    <t xml:space="preserve">SWITCH DE ENCENDIDO </t>
  </si>
  <si>
    <t>PARA RETRO RT-04</t>
  </si>
  <si>
    <t>DH-1721</t>
  </si>
  <si>
    <t>DH-1722</t>
  </si>
  <si>
    <t>DIENTE</t>
  </si>
  <si>
    <t>GAVILAN IZQUIERDO</t>
  </si>
  <si>
    <t>GAVILAN DERECHO</t>
  </si>
  <si>
    <t>TUERCA</t>
  </si>
  <si>
    <t>PARA RETRO RT-10</t>
  </si>
  <si>
    <t>C-1723</t>
  </si>
  <si>
    <t>CONTACTOR 3RT20271AK60 110V SIEMENS</t>
  </si>
  <si>
    <t>GUARDAMOTOR 10-16AMP. SIEMENS</t>
  </si>
  <si>
    <t>CONTACTOR 3RT20261AK60 110V SIEMENS</t>
  </si>
  <si>
    <t>GUARDAMOTOR 18-25AMP. SIEMENS</t>
  </si>
  <si>
    <t>AC-1724</t>
  </si>
  <si>
    <t>TUBO FLEXIBLE LICUATITE 19MM</t>
  </si>
  <si>
    <t>PARA ARNES PLANTA II</t>
  </si>
  <si>
    <t>C-1725</t>
  </si>
  <si>
    <t>ANILLO DE EMPUJE DN230</t>
  </si>
  <si>
    <t>TORQUIMETRO 3/8" 30-250IN/LB URREA</t>
  </si>
  <si>
    <t>S-1726</t>
  </si>
  <si>
    <t>FILTRO COMB MANN-WK1060/1</t>
  </si>
  <si>
    <t>PARA CR-05, CR-07</t>
  </si>
  <si>
    <t>PARA CR-05</t>
  </si>
  <si>
    <t>ACEITE MOBIL FLUID 424</t>
  </si>
  <si>
    <t>PARA RT-01, RT-08</t>
  </si>
  <si>
    <t>C-1729</t>
  </si>
  <si>
    <t>MARCHA NVO RENAULT</t>
  </si>
  <si>
    <t>PARA CAMIONETA OROCH 2019</t>
  </si>
  <si>
    <t>C-1730</t>
  </si>
  <si>
    <t xml:space="preserve">RENTA DE BAÑO PORTATIL SENCILLO </t>
  </si>
  <si>
    <t xml:space="preserve">PUESTO EN FRACC. RESIDENCIAL ZURA PLANTA I </t>
  </si>
  <si>
    <t>C-1731</t>
  </si>
  <si>
    <t>ANTICONGELANTE LUK 19 LTS</t>
  </si>
  <si>
    <t xml:space="preserve">PARA RELLENOS PLANTA I </t>
  </si>
  <si>
    <t>FILTRO ACEITE P559000</t>
  </si>
  <si>
    <t>FILTRO SEP AGUA-COMB P551000</t>
  </si>
  <si>
    <t>FILTRO REFRIGERANTE P554071</t>
  </si>
  <si>
    <t>FILTRO AIRE PRIMARIO P153551</t>
  </si>
  <si>
    <t>FILTRO DE DIESEL P550510</t>
  </si>
  <si>
    <t>FILTRO AIRE SEC P613337</t>
  </si>
  <si>
    <t>FILTRO AIRE PRIM P613336</t>
  </si>
  <si>
    <t>PARA CR-07</t>
  </si>
  <si>
    <t>FILTRO DE ACEITE P550367</t>
  </si>
  <si>
    <t>FILTRO DE COMBUSTIBLE P552603</t>
  </si>
  <si>
    <t>FILTRO AIRE SEC P609239</t>
  </si>
  <si>
    <t>FILTRO AIRE PRIM P606503</t>
  </si>
  <si>
    <t>PARA RT-01</t>
  </si>
  <si>
    <t>FILTRO SEP AGUA-COMB P551034</t>
  </si>
  <si>
    <t>FILTRO COMB P550762</t>
  </si>
  <si>
    <t>FILTRO ACEITE P550769</t>
  </si>
  <si>
    <t>FILTRO AIRE PRIM P607965</t>
  </si>
  <si>
    <t>PARA CR-03</t>
  </si>
  <si>
    <t>FILTRO COMB P553854</t>
  </si>
  <si>
    <t>PARA CR-06</t>
  </si>
  <si>
    <t>DH-1734</t>
  </si>
  <si>
    <t>FILTRO AIRE PRIMARIO</t>
  </si>
  <si>
    <t>FILTRO AIRE SECUNDARIO</t>
  </si>
  <si>
    <t>ACEITE DE DIFERENCIAL</t>
  </si>
  <si>
    <t>ACEITE DE TRANSMISION</t>
  </si>
  <si>
    <t>ACEITE ATF III</t>
  </si>
  <si>
    <t>ACEITE ISO 68</t>
  </si>
  <si>
    <t>ACEITE DIFERENCIAL 85W140</t>
  </si>
  <si>
    <t>EMPAQUES</t>
  </si>
  <si>
    <t>BANDA</t>
  </si>
  <si>
    <t>KM</t>
  </si>
  <si>
    <t>PARA CR-08</t>
  </si>
  <si>
    <t>ACEITE DE MOTOR 10W40</t>
  </si>
  <si>
    <t>S-1735</t>
  </si>
  <si>
    <t>FILTRO DE AIRE PRIM</t>
  </si>
  <si>
    <t>FILTRO DE AIRE SEC</t>
  </si>
  <si>
    <t>PARA CR-10</t>
  </si>
  <si>
    <t>S-1736</t>
  </si>
  <si>
    <t>GRUPO CONSTRUCTOR DEL BAJIO GAM</t>
  </si>
  <si>
    <t>GCB161107AN0</t>
  </si>
  <si>
    <t>HEROE DE NACOZARI #284 COL. CENTRO</t>
  </si>
  <si>
    <t>417 172 0343</t>
  </si>
  <si>
    <t>grupoconstructorgam@gmail.com</t>
  </si>
  <si>
    <t>TRAZO Y NIVELACION CON EQUIPO TOPOGRAFICO,</t>
  </si>
  <si>
    <t>EN TERRENO PLANO. INCLUYE TRABAJOS EN SITIO,</t>
  </si>
  <si>
    <t>MOJOMERAS, REFERENCIAS DE NIVEL</t>
  </si>
  <si>
    <t>EXCAVACION CON EQUIPO EN CAJA, EN MATERIAL</t>
  </si>
  <si>
    <t>TIPO B DE 0 A 2M DE PROFUNDIDAD. INCLUYE:</t>
  </si>
  <si>
    <t>EXTRACCIÓN DE MATERIAL A PIE EN CAJA, AFINAMIENTO</t>
  </si>
  <si>
    <t>DE TALUDES Y SOBRE EXCAVACIONES POR PROCEDIM</t>
  </si>
  <si>
    <t>ACARREO EN CAMIÓN DE MATERIAL PRODUCTO DE</t>
  </si>
  <si>
    <t>M2</t>
  </si>
  <si>
    <t>M3</t>
  </si>
  <si>
    <t>EXCAVACION AL 1ER KM. INCLUYE: CARGA CON EQ,</t>
  </si>
  <si>
    <t>TRANSPORTE Y DESCARGA.</t>
  </si>
  <si>
    <t>EXCAVACIÓN EN LOS KILÓMETROS SUBSECUENTES</t>
  </si>
  <si>
    <t>AL 1RO. INCLUYE: TRANSPORTE Y DESCARGA</t>
  </si>
  <si>
    <t>COMPACTACIÓN DE TERRENO NATURAL AL 90% DE</t>
  </si>
  <si>
    <t>SU P.V.S.M. POR MEDIOS MECANICOS, INCLUYE:</t>
  </si>
  <si>
    <t>INCORPORACIÓN DE AGUA.</t>
  </si>
  <si>
    <t>SR-RELLENO MECÁNICO EN CAJA CON MATERIAL</t>
  </si>
  <si>
    <t>CALIDAD DE FILTRO (TEZONTLE), COMPACTADO AL</t>
  </si>
  <si>
    <t>95% DE SU PVSM EN CAPAS DE 20 CM. INCLUYE:</t>
  </si>
  <si>
    <t>ABUNDAMIENTO, ACARREO DE MATERIAL E INCORPO-</t>
  </si>
  <si>
    <t>RACIÓN DE AGUA PARA COMPACTAR, DE ACUERDO</t>
  </si>
  <si>
    <t>A NORMA N-CTR-CAR-1-01-011/20 (30CM ESPESOR)</t>
  </si>
  <si>
    <t>INERTE DE BANCO (TEPETATE), COMPACTADO AL</t>
  </si>
  <si>
    <t>A NORMA N-CTR-CAR-1-01-011/20 (40CM ESPESOR)</t>
  </si>
  <si>
    <t>AC-1737</t>
  </si>
  <si>
    <t>VALVULA HIDRAULICA DIRECCIONAL 24 VDC</t>
  </si>
  <si>
    <t>CONECTOR DIN CON LUZ PARA VALVULA</t>
  </si>
  <si>
    <t>DIRECCIONAL 24 VDC</t>
  </si>
  <si>
    <t>DH-1739</t>
  </si>
  <si>
    <t>ANA LILIA ESPINOSA MORA</t>
  </si>
  <si>
    <t>PARA RT-04</t>
  </si>
  <si>
    <t>MARCHA PARA RETRO Y</t>
  </si>
  <si>
    <t>EIMA810207G13</t>
  </si>
  <si>
    <t>AV. NORTE #08 COL. CENTRO</t>
  </si>
  <si>
    <t>C-1740</t>
  </si>
  <si>
    <t xml:space="preserve">MANO DE OBRA POR REVISION E </t>
  </si>
  <si>
    <t>PARA CAMIONETA OROCH</t>
  </si>
  <si>
    <t>INSTALACIÓN DE MARCHA</t>
  </si>
  <si>
    <t>FILTRO DE DIESEL SEPARADOR</t>
  </si>
  <si>
    <t>FILTRO DE DIESEL</t>
  </si>
  <si>
    <t>FILTRO DE HIDRAULICO</t>
  </si>
  <si>
    <t>FILTRO DE TRANSMISION</t>
  </si>
  <si>
    <t>PARA RETROS 770EX 2023 Y 2024</t>
  </si>
  <si>
    <t>S-1742</t>
  </si>
  <si>
    <t>PARA RETRO 851EX CASE</t>
  </si>
  <si>
    <t>DH-1743</t>
  </si>
  <si>
    <t>C-1744</t>
  </si>
  <si>
    <t>BOMBA HIDRAULICA A10VO28</t>
  </si>
  <si>
    <t>VALVULA DE ALIVIO TIPO CARTUCHO</t>
  </si>
  <si>
    <t>PARA SERVICIO RT-11, 12, 13, 14 Y 15</t>
  </si>
  <si>
    <t>SOLDAR Y LIMPIAR TANQUE DE ACEITE HIDRAULICO</t>
  </si>
  <si>
    <t>ENDERESADO DE ESCALERAS Y SOLDADURA</t>
  </si>
  <si>
    <t>SERVICIO A VALVULA DE CAMBIO</t>
  </si>
  <si>
    <t>CORREGIR FUGAS EN BRAZO 3 Y 4</t>
  </si>
  <si>
    <t>SERVICIO A CONECTORES DIN DE BOBINAS HIDRAULICAS</t>
  </si>
  <si>
    <t>CAMBIO DE EMBOLOS MANO DE OBRA</t>
  </si>
  <si>
    <t>CAMBIO DE CORBATA DE TOLVA</t>
  </si>
  <si>
    <t>SERVICIO A BANCO DE VALVULAS DE PLUMA (6 SECC)</t>
  </si>
  <si>
    <t>ANTICIPO</t>
  </si>
  <si>
    <t>LIMPIEZA Y PINTADO DE OLLA O TROMPO</t>
  </si>
  <si>
    <t>PREPARADO Y PINTADO DE CABINA EXTERIOR</t>
  </si>
  <si>
    <t>INCLUYE ROTULÓ EN PUERTAS Y NUMEROS</t>
  </si>
  <si>
    <t>MANTENIMIENTO, LIMPIEZA Y PINTURA</t>
  </si>
  <si>
    <t>DE CANALONES</t>
  </si>
  <si>
    <t>C-1748</t>
  </si>
  <si>
    <t xml:space="preserve">MANO DE OBRA POR INSTALACION DE </t>
  </si>
  <si>
    <t xml:space="preserve">PARABRISAS FRONTAL </t>
  </si>
  <si>
    <t>PARA RT-09</t>
  </si>
  <si>
    <t>TRASLADO</t>
  </si>
  <si>
    <t>PEGAMENTO</t>
  </si>
  <si>
    <t>PAGADO 19/02/2026</t>
  </si>
  <si>
    <t>AC-1749</t>
  </si>
  <si>
    <t>MAQUINADO Y FABRICACIÓN DE COPLE</t>
  </si>
  <si>
    <t>PARA TANQUE DE HIDRAULICO</t>
  </si>
  <si>
    <t>PARA RT-08 PLANTA II</t>
  </si>
  <si>
    <t>C-1750</t>
  </si>
  <si>
    <t>LLANTA 12.5/80-18 FORERRUNER 14C</t>
  </si>
  <si>
    <t>PARA RT-15</t>
  </si>
  <si>
    <t>DH-1751</t>
  </si>
  <si>
    <t>PARA RT-07</t>
  </si>
  <si>
    <t>C-1752</t>
  </si>
  <si>
    <t>MANO DE OBRA POR CAMBIO COMPRESOR</t>
  </si>
  <si>
    <t>DIAGNOSTICO DE UNIDADES (IFS)</t>
  </si>
  <si>
    <t>INTERRUPTOR DE AJUSTE DE VELOCIDAD</t>
  </si>
  <si>
    <t>DE MOTOR</t>
  </si>
  <si>
    <t>PELDAÑO IZQUIERDO</t>
  </si>
  <si>
    <t>LUZ LATERAL SEÑAL</t>
  </si>
  <si>
    <t>ESTERA DE PISO</t>
  </si>
  <si>
    <t xml:space="preserve">SERVICIOS DE MTTO Y REPARACION DE </t>
  </si>
  <si>
    <t>VEHICULOS</t>
  </si>
  <si>
    <t>CONSUMIBLES</t>
  </si>
  <si>
    <t>LTE</t>
  </si>
  <si>
    <t>DH-1753</t>
  </si>
  <si>
    <t>DH-1754</t>
  </si>
  <si>
    <t>ANTICONGELANTE</t>
  </si>
  <si>
    <t>PLAFON LATERAL 6 LED 24V TIPO SEMILLA</t>
  </si>
  <si>
    <t>AMBAR ICSE</t>
  </si>
  <si>
    <t>VALVULA DE DRENADO</t>
  </si>
  <si>
    <t>ACEITE HIDRAULICO ISO68</t>
  </si>
  <si>
    <t>FILTRO DE AIRE PRIMARIO NVA GEN</t>
  </si>
  <si>
    <t>FILTRO DE AIRE SECUNDARIO NVA GEN</t>
  </si>
  <si>
    <t xml:space="preserve">SERVICIO DE MTTO Y REPARACION DE </t>
  </si>
  <si>
    <t>PARA CR-11 COT-10053</t>
  </si>
  <si>
    <t>PARA CR-10 COT-SA00106610017</t>
  </si>
  <si>
    <t>DH-1755</t>
  </si>
  <si>
    <t>UREA MOBIL DE 20 LTS</t>
  </si>
  <si>
    <t>PARA RELLENOS</t>
  </si>
  <si>
    <t>PLAFON LATERAL DE SALPICADERA</t>
  </si>
  <si>
    <t>SKATE ANTI SHANDEKA BAJO CUERPO</t>
  </si>
  <si>
    <t>ANCHO Y CUERPO ESTRECHO</t>
  </si>
  <si>
    <t>DH-1757</t>
  </si>
  <si>
    <t>PUESTO EN OBRA EL TAJO, DOLORES H</t>
  </si>
  <si>
    <t>DH-1758</t>
  </si>
  <si>
    <t>REPARACION DE ESCAPE, CAMBIO DE MOFLE</t>
  </si>
  <si>
    <t>MANEJABLE DE 50 CM</t>
  </si>
  <si>
    <t>ACM-1759</t>
  </si>
  <si>
    <t>CORTE DE SUPERFICIE DAÑADA PARA SOLDAR</t>
  </si>
  <si>
    <t>LOS PARCHES REPARACIÓN DE ESCALERA Y</t>
  </si>
  <si>
    <t>ENDERESADO DE FALDON</t>
  </si>
  <si>
    <t>JOSE DE ITURBIDE</t>
  </si>
  <si>
    <t>SJI-1760</t>
  </si>
  <si>
    <t>ACUMULADOR DE NITROGENO #20SAE</t>
  </si>
  <si>
    <t>SERVICIO DE MANTENIMIENTO DE EQUIPO</t>
  </si>
  <si>
    <t>REDUCCION BUSHING ACERO 1X3/4</t>
  </si>
  <si>
    <t>EO MALE STUD CONNECTOR 195</t>
  </si>
  <si>
    <t>ADAPTADOR M SAE 20/1" NPT</t>
  </si>
  <si>
    <t>REDUCCION BUSHING ACERO8</t>
  </si>
  <si>
    <t>EO MALE STUD CONNECTOR 165</t>
  </si>
  <si>
    <t>JOSE,ACAMB,DOLORES</t>
  </si>
  <si>
    <t>VALENC, ENSINO, TAJO</t>
  </si>
  <si>
    <t>DETERGENTE UTIL 1 KG</t>
  </si>
  <si>
    <t>PAÑO ABSORBENTE AMARILLO</t>
  </si>
  <si>
    <t>AROMA LACOST 5LTS</t>
  </si>
  <si>
    <t>LAVACRIL 5LTS</t>
  </si>
  <si>
    <t>MOTORKLEEN 5LTS</t>
  </si>
  <si>
    <t>DETERGENTE UTIL 10 KG</t>
  </si>
  <si>
    <t>BASTON 1.50 MTS</t>
  </si>
  <si>
    <t>ATOMIZADOR 1 LT CON ENVASE</t>
  </si>
  <si>
    <t>PARA PLANTAS I, II Y III</t>
  </si>
  <si>
    <t>SJI-1762</t>
  </si>
  <si>
    <t>FARO AUXILIAR TRANSPARENTE 90V-32V 9LEDS</t>
  </si>
  <si>
    <t>ALARMA REVERSA 12V-48V</t>
  </si>
  <si>
    <t>PLAFON LEDS AMBAR 2" 3LEDS 10/30V</t>
  </si>
  <si>
    <t>PLAFON LEDS ROJO 2" 3LEDS 10/30V</t>
  </si>
  <si>
    <t>PLAFON LEDS MICA TRANSPARENTE TRASERO 4"</t>
  </si>
  <si>
    <t>PLAFON LEDS MICA ROJA TRASERO 4" 10 LEDS</t>
  </si>
  <si>
    <t>PLAFON LEDS MICA AMBAR TRASERO 4" 10 LEDS</t>
  </si>
  <si>
    <t>C-1763</t>
  </si>
  <si>
    <t>AJUSTE ELECTRÓNICO EN EGR, DOC Y DPF</t>
  </si>
  <si>
    <t>LECTURA DE CODIGOS DE ERROR Y PARAME-</t>
  </si>
  <si>
    <t>TROS DE FUNCIONAMIENTO</t>
  </si>
  <si>
    <t>AJUSTE ELECTRÓNICO EN SOFTWARE DE LA ECU</t>
  </si>
  <si>
    <t>TRASLADO A CELAYA, GTO.</t>
  </si>
  <si>
    <t>ACM-1764</t>
  </si>
  <si>
    <t>PARA RT-14</t>
  </si>
  <si>
    <t>TRASLADO A ACAMBARO, GTO.</t>
  </si>
  <si>
    <t>REPARACION DE BOMBA DE AGUA PEDROLLO</t>
  </si>
  <si>
    <t>REBOBINADO DE MOTOR</t>
  </si>
  <si>
    <t>BALERO 6204</t>
  </si>
  <si>
    <t>BALERO 6205</t>
  </si>
  <si>
    <t>SELLO MECANICO</t>
  </si>
  <si>
    <t>REPARACION DE OLLA REVOLVEDORA</t>
  </si>
  <si>
    <t>LOS PARCHES, REPARACIÓN DE ESCALERA Y</t>
  </si>
  <si>
    <t>PANTALON DE MEZCLILLA 14 OZ CABALLERO</t>
  </si>
  <si>
    <t>CON REFLEJANTE DEBAJO DE LA RODILLA</t>
  </si>
  <si>
    <t>TALLA #30</t>
  </si>
  <si>
    <t>TALLA #32</t>
  </si>
  <si>
    <t>TALLA #34</t>
  </si>
  <si>
    <t>TALLA #36</t>
  </si>
  <si>
    <t>TALLA #38</t>
  </si>
  <si>
    <t>TALLA #40</t>
  </si>
  <si>
    <t>TALLA #42</t>
  </si>
  <si>
    <t>CAMISOLA DE MEZCLILLA GRUESA CON BORDADO</t>
  </si>
  <si>
    <t>DE "ABOCOSA" Y REFLEJANTE EN ESPALDA Y BRAZO</t>
  </si>
  <si>
    <t>TALLA M</t>
  </si>
  <si>
    <t>TALLA G</t>
  </si>
  <si>
    <t>TALLA XL</t>
  </si>
  <si>
    <t>TALLA XXXL (46)</t>
  </si>
  <si>
    <t>TALLA #44</t>
  </si>
  <si>
    <t>LENTES NEMESIS</t>
  </si>
  <si>
    <t>SJI-1769</t>
  </si>
  <si>
    <t>PUESTO EN OBRA LA VALENCIANA, SAN</t>
  </si>
  <si>
    <t xml:space="preserve">KA ZETA BAJIO S.A. DE C.V. </t>
  </si>
  <si>
    <t>KZB220608GL0</t>
  </si>
  <si>
    <t>461 111 4463</t>
  </si>
  <si>
    <t>ventas@kzservice.com.mx</t>
  </si>
  <si>
    <t xml:space="preserve">RENTA DE BAÑO PORTATIL PUESTO EN </t>
  </si>
  <si>
    <t>ACM-1770</t>
  </si>
  <si>
    <t>OBRA EL ENSINO, ACAMBARO, GTO.</t>
  </si>
  <si>
    <t>DH-1771</t>
  </si>
  <si>
    <t>CONTACTOR AF26-30-00 100-250V ABB</t>
  </si>
  <si>
    <t>RELEVADOR DE 20-24 TF42-24 ABB</t>
  </si>
  <si>
    <t>SJI-1772</t>
  </si>
  <si>
    <t>CABLE USO RUDO CALIBRE 12, 3 HILOS</t>
  </si>
  <si>
    <t>PARA VIBRADOR DE SILO PLANTA I</t>
  </si>
  <si>
    <t>C-1773</t>
  </si>
  <si>
    <t>CONEX. MEGA CRIMP 1/4-1/8 NPT</t>
  </si>
  <si>
    <t>A COPLE PARA MANGUERA DE GRASA RUDO</t>
  </si>
  <si>
    <t>SELLADOR ROSCAS ALTA RESISTENCIA</t>
  </si>
  <si>
    <t>PARA RT-03</t>
  </si>
  <si>
    <t>ACM-1774</t>
  </si>
  <si>
    <t>CELDA DE CARGA PARA AGREGADOS</t>
  </si>
  <si>
    <t>DH-1775</t>
  </si>
  <si>
    <t>MANGUERA DE HULE NATURAL 10" X 1.22 MTS</t>
  </si>
  <si>
    <t>MANGUERA DE HULE NATURAL 60 CM X 1.22 MTS</t>
  </si>
  <si>
    <t xml:space="preserve">PARA PLANTAS I, II, III </t>
  </si>
  <si>
    <t>M-SUPER MULTIGRADO 20W50 4X5L</t>
  </si>
  <si>
    <t xml:space="preserve">PARA CAMIONETAS </t>
  </si>
  <si>
    <t>CAJ</t>
  </si>
  <si>
    <t>CELDA DE CARGA PARA AGREGADOS 10 MIL LBS</t>
  </si>
  <si>
    <t>CELDA DE CARGA PARA AGUA 3 MIL LBS</t>
  </si>
  <si>
    <t>PARA PLANTAS I</t>
  </si>
  <si>
    <t>REGIMEN</t>
  </si>
  <si>
    <t>REGIMEN GENERAL DE LEY PERSONAS MORALES</t>
  </si>
  <si>
    <t>PERSONAS FISICAS CON ACTIVIDAD EMPRESARIAL Y PROF</t>
  </si>
  <si>
    <t>REGIMEN DE INCORPORACION FISCAL</t>
  </si>
  <si>
    <t>REGIMEN SIMPLIFICADO DE CONFIANZA</t>
  </si>
  <si>
    <t>REGIMEN:</t>
  </si>
  <si>
    <t>AMORTIGUADOR DELANTERO</t>
  </si>
  <si>
    <t>AMORTIGUADOR TRASEROS</t>
  </si>
  <si>
    <t>BASE DE AMORTIGUADOR DELANTERO</t>
  </si>
  <si>
    <t>ALINEACION DELANTERA</t>
  </si>
  <si>
    <t>PARA CAMIONETA GRIS</t>
  </si>
  <si>
    <t>REPARACION DE INYECTOR CUMMINS ISM</t>
  </si>
  <si>
    <t>PARA CR-02</t>
  </si>
  <si>
    <t>MAQUINADO DE CUERDAS EN LOS 2 EXTREMOS</t>
  </si>
  <si>
    <t>DE LA FLECHA SAE-4140 CON MEDIDA DE</t>
  </si>
  <si>
    <t>30MMX80CM, LONG. DE CUERDA A MAQ 90 MM</t>
  </si>
  <si>
    <t>EL SERVICIO INCLUYE EL MATERIAL</t>
  </si>
  <si>
    <t>FABRICACION Y MAQUINADO DE TAPA EN ASERO</t>
  </si>
  <si>
    <t>D2 CON TRATAMIENTO TERMICO</t>
  </si>
  <si>
    <t>DH-1781</t>
  </si>
  <si>
    <t xml:space="preserve">PARA ESPEJO DE CORTE DE ESCORPION </t>
  </si>
  <si>
    <t>BOMBA PUTZMEISTER</t>
  </si>
  <si>
    <t>GUANTES DE CARNAZA CORTO</t>
  </si>
  <si>
    <t>GUANTES CONTRA ACIDO 56-450</t>
  </si>
  <si>
    <t>CASCO ALA ANCHA MSA BLANCO</t>
  </si>
  <si>
    <t>LAMPARA TIPO MINERO RECARGABLE LED</t>
  </si>
  <si>
    <t>PARA PERSONAL DE PLANTAS I, II Y III</t>
  </si>
  <si>
    <t>ZAPATO ARMADA 5021 CASCO DIELECTRICO</t>
  </si>
  <si>
    <t>TALLA #25</t>
  </si>
  <si>
    <t>TALLA #27</t>
  </si>
  <si>
    <t>TALLA #28</t>
  </si>
  <si>
    <t>TALLA #29</t>
  </si>
  <si>
    <t>ACM-1783</t>
  </si>
  <si>
    <t>JULIO CESAR GARZA GARZA</t>
  </si>
  <si>
    <t>GAGJ7408261KA</t>
  </si>
  <si>
    <t>LIMPIAR Y PINTAR CHASIS DE LA CABINA P/ATRÁS</t>
  </si>
  <si>
    <t>INCLUYE MATERIALES Y PINTURA NEGRA</t>
  </si>
  <si>
    <t>DESMONTAR TROMPO, CONO DE CARGA, TOLVAS</t>
  </si>
  <si>
    <t>DE DESCARGA, CANALON, PEDESTAL TRASERO,</t>
  </si>
  <si>
    <t>PASARELAS, TANQUE DE AGUA, SOPORTES DE</t>
  </si>
  <si>
    <t>TANQUE, PEDESTAL DELANTERO, REDUCTOR</t>
  </si>
  <si>
    <t>DAVID RAMIREZ LOPEZ</t>
  </si>
  <si>
    <t>RALD751213NS0</t>
  </si>
  <si>
    <t xml:space="preserve">GOMEZ FARIAS #58 </t>
  </si>
  <si>
    <t>SAN JOSE DE ITURBIDE, GTO.</t>
  </si>
  <si>
    <t>55 4540 3389</t>
  </si>
  <si>
    <t>DH-1785</t>
  </si>
  <si>
    <t>REPARACION DE ESCORPION</t>
  </si>
  <si>
    <t>FABRICACION DE 2 MANGUERAS DE ALTA PRES</t>
  </si>
  <si>
    <t>SOLDADURA Y REFORZADO DE PARRILLA</t>
  </si>
  <si>
    <t>SJI-1786</t>
  </si>
  <si>
    <t>SERVICIO MAYOR PARA CAMIONETA SAVEIRO</t>
  </si>
  <si>
    <t>FILTRO DE AIRE</t>
  </si>
  <si>
    <t>FILTRO DE GASOLINA</t>
  </si>
  <si>
    <t>BUJIAS</t>
  </si>
  <si>
    <t>LAVADO DE INYECTORES CON BOYA</t>
  </si>
  <si>
    <t>LAVADO DE CUERPO DE ACELERACIÓN</t>
  </si>
  <si>
    <t xml:space="preserve">FILTRO DE ACEITE </t>
  </si>
  <si>
    <t>LAVADO DE MOTOR EXTERNO</t>
  </si>
  <si>
    <t>LAVADO DE CARROCERIA</t>
  </si>
  <si>
    <t>ASPIRADO</t>
  </si>
  <si>
    <t>RELLENO DE NIVELES</t>
  </si>
  <si>
    <t>CAMBIO DE ACEITE</t>
  </si>
  <si>
    <t>LIMPIEZA Y AJUSTE DE FRENOS</t>
  </si>
  <si>
    <t>REVISIÓN DE LOS 15 PUNTOS DE SEGURIDAD</t>
  </si>
  <si>
    <t>MANO DE OBRA POR BAJAR, EXTRAER Y</t>
  </si>
  <si>
    <t>CAMBIAR LOS TORNILLOS DEL PUENTE</t>
  </si>
  <si>
    <t xml:space="preserve">ESCANEO, CALIBRACIÓN Y CAMBIO </t>
  </si>
  <si>
    <t>DE INYECTOR EN CR-02</t>
  </si>
  <si>
    <t>MARTILLO 116K NEUMATICO 3500 GOLPES</t>
  </si>
  <si>
    <t>5 CINCEL INGERSOLL-RAND</t>
  </si>
  <si>
    <t>PINTURA ESMALTE BLANCO SECADO RAPIDO</t>
  </si>
  <si>
    <t>TINHER</t>
  </si>
  <si>
    <t>GALON</t>
  </si>
  <si>
    <t>KILO</t>
  </si>
  <si>
    <t>MARIELA LOPEZ RAMIREZ</t>
  </si>
  <si>
    <t>LORM8801175S4</t>
  </si>
  <si>
    <t>C. MANUEL GOMEZ PEDRAZA 51, COL. CENTRO</t>
  </si>
  <si>
    <t>419 112 8211</t>
  </si>
  <si>
    <t>cp.mariela_milenium@yahoo.com.mx</t>
  </si>
  <si>
    <t>SJI-1789</t>
  </si>
  <si>
    <t>CINTA MASKIN 1"</t>
  </si>
  <si>
    <t xml:space="preserve">TRAPOS </t>
  </si>
  <si>
    <t>DH-1790</t>
  </si>
  <si>
    <t>UNION MANGUERA 1/4 RAPIDA</t>
  </si>
  <si>
    <t>UNION MANGUERA 3/8 RAPIDA</t>
  </si>
  <si>
    <t>UNION MANGUERA 1/2 RAPIDA</t>
  </si>
  <si>
    <t>UNION MANGUERA 5/8 RAPIDA</t>
  </si>
  <si>
    <t>SELLADOR ROSCAS ALTA PRESISTENCIA</t>
  </si>
  <si>
    <t>PLAFON LEDS MICA TRANSPARENTE DE 4"</t>
  </si>
  <si>
    <t>10 LEDS A 12V-24V SELLADA</t>
  </si>
  <si>
    <t>PARA MANIPULADOR</t>
  </si>
  <si>
    <t>C-1793</t>
  </si>
  <si>
    <t>DESMONTAR REDUCTOR</t>
  </si>
  <si>
    <t>DESARMAR REDUCTOR P/REVISAR</t>
  </si>
  <si>
    <t>RETEN P/REDUCTOR</t>
  </si>
  <si>
    <t>BALERO DOBLE F8018 P/REDUCTOR</t>
  </si>
  <si>
    <t>CORTAR BALERO DOBLE P/DESMONTAR FLECHA</t>
  </si>
  <si>
    <t>PULIR FLECHA EN TORNO</t>
  </si>
  <si>
    <t>RET. CED RESICO:</t>
  </si>
  <si>
    <t>DH-1794</t>
  </si>
  <si>
    <t>CONTACTOR ABB AF 12-30-10-13 100-250V</t>
  </si>
  <si>
    <t>GUARDAMOTOR ABB 25-32A</t>
  </si>
  <si>
    <t>CONECTOR ABB</t>
  </si>
  <si>
    <t>EMBOLOS DN 230MM</t>
  </si>
  <si>
    <t>EMPAQUES SIN CEJA 5"</t>
  </si>
  <si>
    <t>EMPAQUES CON CEJA 5"</t>
  </si>
  <si>
    <t>ABRAZADERA PARA CODO BISAGRA</t>
  </si>
  <si>
    <t>HAWAINA 11 HOYOS</t>
  </si>
  <si>
    <t>RODILLO COMPLETO MTM</t>
  </si>
  <si>
    <t>MANGUERA DE 1 BOQUILLA 5"</t>
  </si>
  <si>
    <t>ABRAZADERA CON BASE Y DOBLE TORNILLO</t>
  </si>
  <si>
    <t>C-1796</t>
  </si>
  <si>
    <t>ANTICONGELANTE 19 LTS LUK</t>
  </si>
  <si>
    <t>PARA RETROS RT-02, RT-09, RT-15</t>
  </si>
  <si>
    <t>BARRA MEZCLADORAS</t>
  </si>
  <si>
    <t>O-RING 60X4 MM</t>
  </si>
  <si>
    <t>PARA BOMBAS PLUMAS</t>
  </si>
  <si>
    <t>CONEX HEMBRA RECTA GIRA</t>
  </si>
  <si>
    <t>CONEX 1/4-8 MM SERIE LIGERA</t>
  </si>
  <si>
    <t>MANOMETRO C/GLISERINA 3000 Y 5000 PSI</t>
  </si>
  <si>
    <t>RETRO RT-05</t>
  </si>
  <si>
    <t>PLANTA II</t>
  </si>
  <si>
    <t>DH-1799</t>
  </si>
  <si>
    <t>LLANTA 315/80 R22.5 ARMSTRONG</t>
  </si>
  <si>
    <t>CORTAZAR, GTO.</t>
  </si>
  <si>
    <t>CRT-1800</t>
  </si>
  <si>
    <t>PARA RT-05</t>
  </si>
  <si>
    <t xml:space="preserve">ACEITE TRANSMISION 80W90 </t>
  </si>
  <si>
    <t>CRT-1801</t>
  </si>
  <si>
    <t>PARA RT-05 Y RT-06</t>
  </si>
  <si>
    <t>C-1768</t>
  </si>
  <si>
    <t>PARABRISAS FRONTAL</t>
  </si>
  <si>
    <t>DH-1802</t>
  </si>
  <si>
    <t>RT-10 COT. 4826</t>
  </si>
  <si>
    <t>RT-07 COT. 4825</t>
  </si>
  <si>
    <t>RT-12 COT. 4833</t>
  </si>
  <si>
    <t>AC-1803</t>
  </si>
  <si>
    <t>BOMBA DE AGUA</t>
  </si>
  <si>
    <t>DH-1804</t>
  </si>
  <si>
    <t>MANGUERA DE RADIADOR</t>
  </si>
  <si>
    <t>TERMOSTATO</t>
  </si>
  <si>
    <t>ALTERNADOR</t>
  </si>
  <si>
    <t>PARA RT-04 COT.4842</t>
  </si>
  <si>
    <t>PARA RT-12 COT.4865</t>
  </si>
  <si>
    <t>CUCHILLA</t>
  </si>
  <si>
    <t>PARA RT-09 COT.4890</t>
  </si>
  <si>
    <t>PARA RT-14 Y RT-15 COT.4850</t>
  </si>
  <si>
    <t>KIT DE SELLOS DEL BUCKET</t>
  </si>
  <si>
    <t>PARA RT-12 COT.4914</t>
  </si>
  <si>
    <t>CHICOTE DE ACELERADOR</t>
  </si>
  <si>
    <t>PARA RT-04 COT.4913</t>
  </si>
  <si>
    <t>VALVULA 4/2 WAY VALVE 24 VOLTS</t>
  </si>
  <si>
    <t>VALVULA 4/2 WAY VALVE 12 VOLTS</t>
  </si>
  <si>
    <t>PAGADO</t>
  </si>
  <si>
    <t>DIF. A DEVOLVER</t>
  </si>
  <si>
    <t>AGUSTIN SALDAÑA LOPEZ</t>
  </si>
  <si>
    <t>SALA760114V64</t>
  </si>
  <si>
    <t>CIVILIZACION INCA #222 COL. ANTIAGUA</t>
  </si>
  <si>
    <t>TULTEPEC, EDOMEX</t>
  </si>
  <si>
    <t>55 8611 4842</t>
  </si>
  <si>
    <t>SJI-1806</t>
  </si>
  <si>
    <t>ANILLO DE CORTE DN210</t>
  </si>
  <si>
    <t>C-1807</t>
  </si>
  <si>
    <t>SJI-1809</t>
  </si>
  <si>
    <t>FABRICACION DE ABRAZADERA DE 2" DE</t>
  </si>
  <si>
    <t>GROSOR CON 8" DE DIAMETRO CON GRASERAS</t>
  </si>
  <si>
    <t>REFUERZO DE CANALON EN 4 ESQUINAS</t>
  </si>
  <si>
    <t>Y SOLDADURA DE GANCHO</t>
  </si>
  <si>
    <t>REVISION DE BLOCK DE BOMBEO</t>
  </si>
  <si>
    <t>REVISION DE BLOCK DE REVERSA</t>
  </si>
  <si>
    <t>SJI-1810</t>
  </si>
  <si>
    <t>MONTADO Y CAMBIO DE ELECTROVALVULA</t>
  </si>
  <si>
    <t>CHEQUEO DE PRESIONES EN BOMBAS</t>
  </si>
  <si>
    <t>CALIBRADO DE COMPRESOR</t>
  </si>
  <si>
    <t>TRASLADO A SAN JOSE DE ITURBIDE DÍA 1</t>
  </si>
  <si>
    <t>TRASLADO A SAN JOSE DE ITURBIDE DÍA 2</t>
  </si>
  <si>
    <t>DH-1811</t>
  </si>
  <si>
    <t>MARINTIA GUADALUPE RAMIREZ ESTRADA</t>
  </si>
  <si>
    <t>418 104 5115</t>
  </si>
  <si>
    <t>RAEM971118PF2</t>
  </si>
  <si>
    <t>PARA RT-04 PLANTA III</t>
  </si>
  <si>
    <t>LLANTA 16.9-28 EPSILON TRASERA</t>
  </si>
  <si>
    <t>DH-1812</t>
  </si>
  <si>
    <t>REVISION ELECTRICA, CAMBIO DE LINEAS</t>
  </si>
  <si>
    <t>DE MARCHA EN SWITCH</t>
  </si>
  <si>
    <t>PARA RT-10</t>
  </si>
  <si>
    <t>PARA CR-12, CR-13, CR-07</t>
  </si>
  <si>
    <t>PARA BOMBA JUNJIN, BOMBA PUTZMEISTER</t>
  </si>
  <si>
    <t>LLANTA 12.5/80-18 GTK 14C LD92</t>
  </si>
  <si>
    <t>PARA RETRO RT-07 Y RT-15</t>
  </si>
  <si>
    <t>LLANTA 295/75 R22.5 ILINK TRACCION</t>
  </si>
  <si>
    <t>RIN 22.5X8.5 UNEMON ACERO</t>
  </si>
  <si>
    <t>PARA TRACTO CAMION</t>
  </si>
  <si>
    <t>SJI-1817</t>
  </si>
  <si>
    <t>MAQUINADO DE CUERDAS EN AMBOS EXTRE-</t>
  </si>
  <si>
    <t>MOS DE BIRLOS DE 30 MM X 80 CM</t>
  </si>
  <si>
    <t>RET. ISR:</t>
  </si>
  <si>
    <t>RET. CED:</t>
  </si>
  <si>
    <t>SJI-1818</t>
  </si>
  <si>
    <t>SWITCH LUCES COFRE TABLERO</t>
  </si>
  <si>
    <t>SWITCH LUCES PANEL CABINA</t>
  </si>
  <si>
    <t>CARCAZA SWITCH LUCES CON TARJETA</t>
  </si>
  <si>
    <t>CAMBIADOR VALVULA "S"</t>
  </si>
  <si>
    <t>VALVULAS DE REVERSA</t>
  </si>
  <si>
    <t>VALVULAS DE BOMBEO</t>
  </si>
  <si>
    <t>SENSOR DE CAMBIO</t>
  </si>
  <si>
    <t>TURBIN Y CONECCIONES</t>
  </si>
  <si>
    <t>SJI-1819</t>
  </si>
  <si>
    <t>TARJETA DE CAMBIO</t>
  </si>
  <si>
    <t>REELEVADOR DE SENSORES</t>
  </si>
  <si>
    <t>BOTONERA PANEL TRASERO</t>
  </si>
  <si>
    <t>DH-1820</t>
  </si>
  <si>
    <t xml:space="preserve">ELECTRO VALVULA USADA </t>
  </si>
  <si>
    <t>DH-1821</t>
  </si>
  <si>
    <t>FABRICACION DE ESCALONES Y</t>
  </si>
  <si>
    <t>SOLDADURA DE BARANDAL</t>
  </si>
  <si>
    <t>RENTA DE BAÑO PORTATIL SECILLO</t>
  </si>
  <si>
    <t>PUESTO EN OBRA DOLORES H.</t>
  </si>
  <si>
    <t>PUESTO EN OBRA SAN JOSE ITURBIDE</t>
  </si>
  <si>
    <t>AC-1823</t>
  </si>
  <si>
    <t xml:space="preserve">RENTA DE BAÑO PORTATIL PUESTO </t>
  </si>
  <si>
    <t>EN OBRA ACAMBARO, GTO.</t>
  </si>
  <si>
    <t>LATIGUILLO PARA TOMA DE PRESION 1</t>
  </si>
  <si>
    <t>SELLADOR ROSCA ALTA PRESISTENCIA</t>
  </si>
  <si>
    <t>SPRAY AZUL AFLOJATODO 555ML</t>
  </si>
  <si>
    <t>MERCADO LIBRE</t>
  </si>
  <si>
    <t>PROBETA DE PLASTICO DE 1,000 ML</t>
  </si>
  <si>
    <t>GRADUADA DE LABORATORIO 2 PZAS</t>
  </si>
  <si>
    <t>PAQ</t>
  </si>
  <si>
    <t>PARA PLANTA I, II Y III</t>
  </si>
  <si>
    <t>DH-1826</t>
  </si>
  <si>
    <t>LLANTA 12.5/80 18TK 14C R-4</t>
  </si>
  <si>
    <t>PARA RT-13</t>
  </si>
  <si>
    <t>C-1827</t>
  </si>
  <si>
    <t>LLANTA 19.5L-24 FORERRUNER 12C R-4</t>
  </si>
  <si>
    <t>PARA RT-02</t>
  </si>
  <si>
    <t>PARA PLANTA I Y CORTAZAR</t>
  </si>
  <si>
    <t>DH-1829</t>
  </si>
  <si>
    <t>BOMBA DE ELEVACION (ALIMENTACION)</t>
  </si>
  <si>
    <t>MANGUERA MULTIPROPOSITOS 1/2" 300 PSI</t>
  </si>
  <si>
    <t>CONEXIÓN MACHO MEGA CRIMP 1/2</t>
  </si>
  <si>
    <t>MINI VALVULA DE ESFERA DE 1/2</t>
  </si>
  <si>
    <t>REDUCCION BUSHING 3/4 X 1/2</t>
  </si>
  <si>
    <t>REDUCCION BUSHING 1/2 X 2/8</t>
  </si>
  <si>
    <t>REDUCCION BUSHING 1/2 X 1/4</t>
  </si>
  <si>
    <t>ADAPTADOR RECTO JIC 37</t>
  </si>
  <si>
    <t>ADAPTADOR MACHO JIC A MACHO</t>
  </si>
  <si>
    <t>PARA CR-01, CR-03, CR-06</t>
  </si>
  <si>
    <t>AC-1831</t>
  </si>
  <si>
    <t>PARA CR-12 Y CR-07</t>
  </si>
  <si>
    <t>FILTRO ACEITE SPIN P502465</t>
  </si>
  <si>
    <t>FILTRO SEP AGUA COMB P551434</t>
  </si>
  <si>
    <t>FILTRO COMB P765325</t>
  </si>
  <si>
    <t>FILTRO AIRE PRIM P778972</t>
  </si>
  <si>
    <t>FILTRO AIRE SEC P780012</t>
  </si>
  <si>
    <t>FILTRO SEP ACEITE P954933</t>
  </si>
  <si>
    <t>FILTRO SEP AGUA COMB P550849</t>
  </si>
  <si>
    <t>FILTRO DE AIRE PRINC P648156</t>
  </si>
  <si>
    <t>FILTRO AIRE SEC P611179</t>
  </si>
  <si>
    <t>FILTRO COMB P552200</t>
  </si>
  <si>
    <t>FILTRO SEP AGUA COMB P550105</t>
  </si>
  <si>
    <t>FILTRO REFRIGERANTE P550866</t>
  </si>
  <si>
    <t>FILTRO AIRE PRIM P527682</t>
  </si>
  <si>
    <t>FILTRO AIRE SEC P527683</t>
  </si>
  <si>
    <t>PARA CR-04</t>
  </si>
  <si>
    <t>FILTRO ACEITE CUMMINS P553000</t>
  </si>
  <si>
    <t>PARA RT-07, RT-03, RT-02, RT-05</t>
  </si>
  <si>
    <t>SJI-1834</t>
  </si>
  <si>
    <t xml:space="preserve">CADENA GRADO 80 </t>
  </si>
  <si>
    <t>CANDADO P/CADENA</t>
  </si>
  <si>
    <t>PARA PLANTA I</t>
  </si>
  <si>
    <t>REPARACIÓN ARNÉS SENSORES ACTUADOR</t>
  </si>
  <si>
    <t>REPARACIÓN MODULO PIN AUXILIAR</t>
  </si>
  <si>
    <t>IGNICIÓN TABLERO</t>
  </si>
  <si>
    <t>REELEVADOR DE PODER</t>
  </si>
  <si>
    <t>SEÑALES TABLERO</t>
  </si>
  <si>
    <t>CAMBIO IPR</t>
  </si>
  <si>
    <t>SJI-1836</t>
  </si>
  <si>
    <t>TRASLADO A DOLORES H 14/06/2026</t>
  </si>
  <si>
    <t>DH-1835</t>
  </si>
  <si>
    <t>SERVICIO DESTRAVE DE ELECTROVALVULA</t>
  </si>
  <si>
    <t>DE CAMBIO</t>
  </si>
  <si>
    <t>REPARCIÓN EN LINEAS DE FUSILERA PANEL T</t>
  </si>
  <si>
    <t>REPARACIÓN EN TRAJETA RECEPTORA</t>
  </si>
  <si>
    <t>SENSORES DE CAMBIO</t>
  </si>
  <si>
    <t>ARNÉS DE EMERGENCIA</t>
  </si>
  <si>
    <t>PARA BOMBA PUTZMEISTER 14/06/2026</t>
  </si>
  <si>
    <t>ACEITE HIDRAULICO AW68</t>
  </si>
  <si>
    <t>RETROEXCAVADERAS</t>
  </si>
  <si>
    <t>ACEITE DE TRANSMISION FLUID 140</t>
  </si>
  <si>
    <t>BOMBA JUNJIN</t>
  </si>
  <si>
    <t xml:space="preserve">ACEITE MOBILFLUID 424 </t>
  </si>
  <si>
    <t>PARA RT-02, RT-05, RT-10</t>
  </si>
  <si>
    <t>DH-1838</t>
  </si>
  <si>
    <t>ANTICONGELANTE LUK 19 LT</t>
  </si>
  <si>
    <t>PARA RELLENOS DE EQUIPOS</t>
  </si>
  <si>
    <t>DH-1839</t>
  </si>
  <si>
    <t>LLANTA 11R22.5 FURIOUS 20C TRACC</t>
  </si>
  <si>
    <t>ACM-1840</t>
  </si>
  <si>
    <t xml:space="preserve">MANO DE OBRA POR REVISION DE </t>
  </si>
  <si>
    <t xml:space="preserve">CODIGOS EN SISTEMA DE UREA Y </t>
  </si>
  <si>
    <t>REPORTE DE ALTO CONSUMO</t>
  </si>
  <si>
    <t>PARA CR-12</t>
  </si>
  <si>
    <t>FILTRO DE DIESEL GP-11</t>
  </si>
  <si>
    <t>FILTRO COMBUSTIBLE MANN-WK1060/1</t>
  </si>
  <si>
    <t>FILTRO PARA AIRE</t>
  </si>
  <si>
    <t>DH-1841</t>
  </si>
  <si>
    <t>FILTRO DIESEL</t>
  </si>
  <si>
    <t>CARTUCHO DE FILTRO</t>
  </si>
  <si>
    <t>PARA RT-02, RT-03, RT-04, RT-05</t>
  </si>
  <si>
    <t>SJI-1843</t>
  </si>
  <si>
    <t xml:space="preserve">CILINDRO HIDRAULICO </t>
  </si>
  <si>
    <t>SJI-1844</t>
  </si>
  <si>
    <t>CONEXIÓN RECTA RAPIDA 3/8-1/4</t>
  </si>
  <si>
    <t>CONECTOR RECTO 10 MM X 1/8"</t>
  </si>
  <si>
    <t>CONEXIÓN TEE HEMBRA NPTF 1/8</t>
  </si>
  <si>
    <t>COPLE RAPIDO NEUMATICO 1/4</t>
  </si>
  <si>
    <t>NIPLE NAUMATICO 1/4 ROSCA</t>
  </si>
  <si>
    <t>MANGUERA P/FRENOS AIRE TUBING 3/8</t>
  </si>
  <si>
    <t>ACM-1845</t>
  </si>
  <si>
    <t>REVISIÓN DE CODIGOS Y REPORTE DE</t>
  </si>
  <si>
    <t>CONSUMO ALTO DE UREA</t>
  </si>
  <si>
    <t>PARA CR-13</t>
  </si>
  <si>
    <t>DH-1846</t>
  </si>
  <si>
    <t>REVISIÓN POR PARO DE EQUIPO</t>
  </si>
  <si>
    <t>ARANDELA R79605</t>
  </si>
  <si>
    <t>ARANDELA DE GUARNICIÓN 101I7</t>
  </si>
  <si>
    <t>TUERCA DE UNION</t>
  </si>
  <si>
    <t>CONEXIÓN EN T</t>
  </si>
  <si>
    <t>FILTRO DE ACEITE AT367840</t>
  </si>
  <si>
    <t>FILTRO DE ACEITE AT466863</t>
  </si>
  <si>
    <t>PARA RT-02 Y RT-05</t>
  </si>
  <si>
    <t>DH-1848</t>
  </si>
  <si>
    <t>Y CANALON</t>
  </si>
  <si>
    <t>SOLDADO DE PLACA PARA TROMPO</t>
  </si>
  <si>
    <t>SOLDADO DE TERMINAL DE BRAZO</t>
  </si>
  <si>
    <t xml:space="preserve">DE DIRECCION </t>
  </si>
  <si>
    <t>ACEITE 80W90 TRANSMISION</t>
  </si>
  <si>
    <t>CR-03, CR-06, TRACTO CAMION</t>
  </si>
  <si>
    <t>RT-02, RT-03, RT-05, RT-10</t>
  </si>
  <si>
    <t>DH-1850</t>
  </si>
  <si>
    <t>BATERIA G31R GONHER</t>
  </si>
  <si>
    <t>SJI-1851</t>
  </si>
  <si>
    <t xml:space="preserve">GUIA DE DESCARGA </t>
  </si>
  <si>
    <t>GUIA DE ALOJAMIENTO COMPLETO 80MM</t>
  </si>
  <si>
    <t>KIT DE SELLOS PARA GUIA DE DESGARGA</t>
  </si>
  <si>
    <t>ANILLO DE EMPUJE DN200</t>
  </si>
  <si>
    <t>CASQUILLO DE DESGASTE</t>
  </si>
  <si>
    <t xml:space="preserve">UNITALLA MARCA SURTEK </t>
  </si>
  <si>
    <t>IMPERMEABLE 2 PZAS GDE SURTEK</t>
  </si>
  <si>
    <t>IMPERMEABLE TIPO PONCHO C/REFLEJANTE</t>
  </si>
  <si>
    <t>SJI-1853</t>
  </si>
  <si>
    <t>SENSOR DE PRESIÓN NAVISTAR</t>
  </si>
  <si>
    <t>ACM-1854</t>
  </si>
  <si>
    <t>UREA MOBIL 20LTS</t>
  </si>
  <si>
    <t>CR-12 Y CR-13</t>
  </si>
  <si>
    <t>FELIPE DE JESUS GALLEGOS CRUZ</t>
  </si>
  <si>
    <t>GACF900205H66</t>
  </si>
  <si>
    <t>CARR. 172 LIBRAMIENTO PONIENTE</t>
  </si>
  <si>
    <t>TAPICERO</t>
  </si>
  <si>
    <t>TAPISADO DE ASIENTO</t>
  </si>
  <si>
    <t>CAMBIO DE ESPONJA</t>
  </si>
  <si>
    <t>419 1355910</t>
  </si>
  <si>
    <t>ENERMAX DEL BAJIO S DE RL DE CV</t>
  </si>
  <si>
    <t>EBA110713CN6</t>
  </si>
  <si>
    <t xml:space="preserve">BLVD. JUAN JOSE TORRES LANDA OTE #6404 </t>
  </si>
  <si>
    <t>461 1048295</t>
  </si>
  <si>
    <t>BATERIAS</t>
  </si>
  <si>
    <t>ACM-1856</t>
  </si>
  <si>
    <t>BATERIA G-31R TORNILLO LTH</t>
  </si>
  <si>
    <t>PZAS</t>
  </si>
  <si>
    <t>TAPA DE FILTRO DE AIRE</t>
  </si>
  <si>
    <t>DH-1858</t>
  </si>
  <si>
    <t>FILTRO DE COMBUSTIBLE BF-833</t>
  </si>
  <si>
    <t>PARA RT-04, RT-09, RT-10, RT-11, RT-12</t>
  </si>
  <si>
    <t>RT-13, RT-14, RT-15</t>
  </si>
  <si>
    <t>ACM-1860</t>
  </si>
  <si>
    <t>MANGUERA ALTA PRESION 1/4</t>
  </si>
  <si>
    <t>CONEX. HEMBRA RECTA GIRA T.</t>
  </si>
  <si>
    <t>SPRAY AFLOJATODO 555 ML</t>
  </si>
  <si>
    <t>MANGUERA MULTIPROPOSITO 1/2" 300 PSI</t>
  </si>
  <si>
    <t>CONEX. MACHO MEGACRIMP 1/2</t>
  </si>
  <si>
    <t>REDUCCION BUSHING 1/2 X 3/8</t>
  </si>
  <si>
    <t>C-1862</t>
  </si>
  <si>
    <t>LLANTA 12.5/80 R18 SEBA R-4</t>
  </si>
  <si>
    <t>CRUCETA MAK2104-280X</t>
  </si>
  <si>
    <t>SILICON ROJO LOCTITE</t>
  </si>
  <si>
    <t>ACM-1864</t>
  </si>
  <si>
    <t>SECADOR DE AIRE COMPLETO AD9</t>
  </si>
  <si>
    <t>PEDAL ACELERADOR AUTO</t>
  </si>
  <si>
    <t xml:space="preserve">PARA TRACTO CAMION </t>
  </si>
  <si>
    <t>DH-1866</t>
  </si>
  <si>
    <t>SOLDADO Y MESQUILLADO DE PERNO</t>
  </si>
  <si>
    <t>DE CUCHARA PARA RT-04</t>
  </si>
  <si>
    <t>SOPORTES PARA SUSPENSIÓN HAULMAAX</t>
  </si>
  <si>
    <t>TIPO ACORDIÓN RECTANGULAR</t>
  </si>
  <si>
    <t>SJI-1867</t>
  </si>
  <si>
    <t>CEPILLO PVC 25 CM</t>
  </si>
  <si>
    <t>PARA PLANTA I, II, Y III</t>
  </si>
  <si>
    <t>FARO DELANTERO IZQUIERDO CABINA</t>
  </si>
  <si>
    <t>EN COLORE NEGRO</t>
  </si>
  <si>
    <t>SJI-1869</t>
  </si>
  <si>
    <t>DH-1870</t>
  </si>
  <si>
    <t>LLANTA 11R22.5 GREEN DRAGON 18 C</t>
  </si>
  <si>
    <t>SJI-1871</t>
  </si>
  <si>
    <t>MANO DE OBRA DESPEDRAR 6M3</t>
  </si>
  <si>
    <t>2 PERSONAS POR 10 DÍAS</t>
  </si>
  <si>
    <t>RENTA DE GENERADOR 10 DÍAS</t>
  </si>
  <si>
    <t>GASOLINA GENERADOR 10 DÍAS</t>
  </si>
  <si>
    <t>RENTA DE ROTOMARTILLO 10 DÍAS</t>
  </si>
  <si>
    <t>RENTA DE ROTOMARTILLO 5 DÍAS</t>
  </si>
  <si>
    <t>VARIOS</t>
  </si>
  <si>
    <t>GASOLINA POR TRASLADO A SJI 10 DÍAS</t>
  </si>
  <si>
    <t>VIATICOS POR TRASLADO A SJI 10 DÍAS</t>
  </si>
  <si>
    <t>RET.  ISR RESICO:</t>
  </si>
  <si>
    <t>SJI-1872</t>
  </si>
  <si>
    <t>MAQUINADO DE CUERDAS EN AMBOS EXTREMOS</t>
  </si>
  <si>
    <t>DE FLECHA DE ACERO DE 30MM X 80CM</t>
  </si>
  <si>
    <t>CORTE DE TUBO PARA ADAPTAR LA JUNTA</t>
  </si>
  <si>
    <t>MANTAJE DE TUBO EN EL TORNO PARA CAREAR</t>
  </si>
  <si>
    <t>EL CORTE DE TUBO Y JUNTA LLEGUE BIEN A TOPE</t>
  </si>
  <si>
    <t>PARA UN CORRECTO ENSABLE</t>
  </si>
  <si>
    <t>NIVELADO, ESCUADRE, PUNTEADO PARA</t>
  </si>
  <si>
    <t>EL SOLDE DE LA JUNTA</t>
  </si>
  <si>
    <t>CTZ-1873</t>
  </si>
  <si>
    <t>LLANTA 11L16 SUPERGUIDER 12C</t>
  </si>
  <si>
    <t>FILTRO DE ACEITE 3031130</t>
  </si>
  <si>
    <t>FILTRO DE COMBUSTIBLE 3034304</t>
  </si>
  <si>
    <t>FILTRO DE AIRE 3019812</t>
  </si>
  <si>
    <t>ELEMENTO FILTRO 3020209</t>
  </si>
  <si>
    <t>TERMOSTATO 4TNV98-GGEV</t>
  </si>
  <si>
    <t xml:space="preserve">JUNTA TERMOSTATO </t>
  </si>
  <si>
    <t>SELECTOR 2 3021403 POS+ELEMENTO FIJA</t>
  </si>
  <si>
    <t>SOLUCIONES NEUMATICAS CBS S.A. DE C.V.</t>
  </si>
  <si>
    <t>SNC170601H30</t>
  </si>
  <si>
    <t>PAULINO NAVARRO #1105 COL. MODERNA</t>
  </si>
  <si>
    <t>33 33296163</t>
  </si>
  <si>
    <t>accesorios@cbscompresores.com.mx</t>
  </si>
  <si>
    <t>COMPRESORES</t>
  </si>
  <si>
    <t>INTEGRADORA DE COMPRESORES EN MEXICO S.A. DE C.V.</t>
  </si>
  <si>
    <t>ICM111215GX6</t>
  </si>
  <si>
    <t>DINAMARCA #1221 COL. MODERNA</t>
  </si>
  <si>
    <t>CABEZAL LB-40T DE COMPRESOR 3HP</t>
  </si>
  <si>
    <t>SJI-1875</t>
  </si>
  <si>
    <t>SJI-1876</t>
  </si>
  <si>
    <t>VALVULA CHECK 1/2 X 1/2</t>
  </si>
  <si>
    <t>VALVULA DE SEGURIDAD 1/4 A 125 PSI</t>
  </si>
  <si>
    <t>PARA COMPRESOR DE PLANTA I</t>
  </si>
  <si>
    <t>SJI-1877</t>
  </si>
  <si>
    <t xml:space="preserve">MANO DE OBRA: LIMPIEZA EN SENSOR DE </t>
  </si>
  <si>
    <t>RECONEXION DE ARNES DE SELENOIDE DE RANGOS</t>
  </si>
  <si>
    <t>AIRE Y CONECTOR DE SELENOIDE DE RANGOS</t>
  </si>
  <si>
    <t>SJI-1878</t>
  </si>
  <si>
    <t>MANO DE OBRA: SE RECANALIZA LINEA DE</t>
  </si>
  <si>
    <t>ALIMENTACIÓN DE TCO A ARNES EN PARED DE</t>
  </si>
  <si>
    <t xml:space="preserve">FUEGO, SE REMPLAZA LIGA DE BASTAGO </t>
  </si>
  <si>
    <t>INTERIOR DE SELENOIDE DE CAMBIOS DE RANGO</t>
  </si>
  <si>
    <t>CABLE DE CONTROL 21FT X 1/4 X 3"</t>
  </si>
  <si>
    <t>CABLE DE CONTROL 5FT X 3"</t>
  </si>
  <si>
    <t>JUEGO DADOS 76 PZAS CON ESTUCHE</t>
  </si>
  <si>
    <t>SJI-1881</t>
  </si>
  <si>
    <t>ROTULAS STEERING ARM</t>
  </si>
  <si>
    <t>SJI-1882</t>
  </si>
  <si>
    <t>SPRAY AZUL DIELECTRICO 439GRS</t>
  </si>
  <si>
    <t>CONEXIÓN HBA. RECTA DE 18MM S.LIGERA</t>
  </si>
  <si>
    <t>ACM-1883</t>
  </si>
  <si>
    <t>PARA CR-13, CR-12</t>
  </si>
  <si>
    <t>ACM-1884</t>
  </si>
  <si>
    <t>DH-1885</t>
  </si>
  <si>
    <t>UNIDAD DE MANTENIMIENTO</t>
  </si>
  <si>
    <t>LLANTA 11R22.5 FURIOUS 20C TRACCION</t>
  </si>
  <si>
    <t>ANTICONGELANTE 19 LTS</t>
  </si>
  <si>
    <t>PARA TRACTO Y BOMBA JUNJIN</t>
  </si>
  <si>
    <t>DH-1888</t>
  </si>
  <si>
    <t>JUEGO DE RETENES PARA BANCO DE VALVULAS</t>
  </si>
  <si>
    <t>TRASERO RT-07</t>
  </si>
  <si>
    <t>SJI-1889</t>
  </si>
  <si>
    <t>MARTILLO NEUMATICO URREA 8PZAS</t>
  </si>
  <si>
    <t>SJI-1890</t>
  </si>
  <si>
    <t>BOMBA HIDRAULICA DERECHA</t>
  </si>
  <si>
    <t>ACM-1891</t>
  </si>
  <si>
    <t>SERVICIO DE ESCANEO Y DIAGNOSTICO</t>
  </si>
  <si>
    <t>LECTURA DE CODIGOS DE ERROR, LECTURA DE</t>
  </si>
  <si>
    <t>PARAMETROS, PRUEBA Y FUNCIONAMIENTO</t>
  </si>
  <si>
    <t>DE ACTUADORES CON EL ESCANEL</t>
  </si>
  <si>
    <t>RENTA DE BAÑO SANITARIO SENCILLO</t>
  </si>
  <si>
    <t>PUESTO EN FRACC. LA VALENCIANA, SJI</t>
  </si>
  <si>
    <t>PUESTO EN EL TAJO, DOLORES H</t>
  </si>
  <si>
    <t>ACM-1893</t>
  </si>
  <si>
    <t>PUESTO EN FRACC. EL ENSINO, ACAMBARO, GTO.</t>
  </si>
  <si>
    <t>ACM-1894</t>
  </si>
  <si>
    <t>DH-1895</t>
  </si>
  <si>
    <t>ACM-1896</t>
  </si>
  <si>
    <t>SENSOR DEL RIEL COMUN</t>
  </si>
  <si>
    <t>DH-1897</t>
  </si>
  <si>
    <t>REPARACION DE BOMBA STANADYNE DE</t>
  </si>
  <si>
    <t>ELECTRONICA PARA RT-07</t>
  </si>
  <si>
    <t>REPARACION DE BOMBA CAV</t>
  </si>
  <si>
    <t>SJI-1898</t>
  </si>
  <si>
    <t>SERVICIO POR CONEXIONES, SEÑALES E</t>
  </si>
  <si>
    <t>INSTALACIÓN DE VIBRADOR INCLUYE:</t>
  </si>
  <si>
    <t>CONECTOR DE 16 PINES HEMBRA</t>
  </si>
  <si>
    <t>CONECTORES DE 6 PINES</t>
  </si>
  <si>
    <t>CONTACTO TRIFASICO</t>
  </si>
  <si>
    <t>CABLE CALIBRE 10</t>
  </si>
  <si>
    <t>CABLE CALIBRE 16</t>
  </si>
  <si>
    <t>CABLE USO RUDO 3 X16</t>
  </si>
  <si>
    <t>CABLE DE CELDA</t>
  </si>
  <si>
    <t>CONECTORES RECTOS Y CURVOS DE 1/2</t>
  </si>
  <si>
    <t>GLANDULAS DE 1/2</t>
  </si>
  <si>
    <t>GLANDULAS DE 3/4</t>
  </si>
  <si>
    <t>VIDRADOR DE 3/4 HP</t>
  </si>
  <si>
    <t>BASE PARA VIDRADOR</t>
  </si>
  <si>
    <t>CONTACTOR CON GUARDAMOTOR DE 1 HP</t>
  </si>
  <si>
    <t>VIATICOS PARA 2 PERSONAS POR 2 DÍAS</t>
  </si>
  <si>
    <t>HONORARIOS Y PUESTA EN MARCHA</t>
  </si>
  <si>
    <t>PARA PLANTA I SILO 2</t>
  </si>
  <si>
    <t>DH-1899</t>
  </si>
  <si>
    <t>TARJETA ELECTRONICA DE AGREGADOS</t>
  </si>
  <si>
    <t>PARA BASCULA</t>
  </si>
  <si>
    <t>DH-1900</t>
  </si>
  <si>
    <t>SERVICIO POR ENVIO DE TARJETA ELECTRONICA</t>
  </si>
  <si>
    <t>SERVICIO POR ASESORIA PARA REVISION,</t>
  </si>
  <si>
    <t>DETECCION Y CORRECCION DE FALLA</t>
  </si>
  <si>
    <t>MANGA DE HULE NATURAL DE 10" DE DIAM</t>
  </si>
  <si>
    <t>SJI-1902</t>
  </si>
  <si>
    <t>GRASA PARA CHASIS 16 KG</t>
  </si>
  <si>
    <t>SJI-1903</t>
  </si>
  <si>
    <t>SJI-1904</t>
  </si>
  <si>
    <t>CADENA DE GRADO 80</t>
  </si>
  <si>
    <t>PARA PLANTA II STOCK</t>
  </si>
  <si>
    <t>PARA PLANTA III STOCK</t>
  </si>
  <si>
    <t xml:space="preserve">P/PLANTA I BANDA AGREGADOS, BAZUKA Y STOCK </t>
  </si>
  <si>
    <t>ACM-1905</t>
  </si>
  <si>
    <t>CR-07, CR-12 Y CR-13</t>
  </si>
  <si>
    <t>SJI-1906</t>
  </si>
  <si>
    <t>CONEX. MEGA CRIMP 1/4-1/8</t>
  </si>
  <si>
    <t>ACOPLE PARA MANGUERA DE GRASA RUDO</t>
  </si>
  <si>
    <t>HAWAIANAS DE 11 HOYOS PARA VAMPIRO</t>
  </si>
  <si>
    <t>DH-1908</t>
  </si>
  <si>
    <t>MARTIN RODRIGUEZ CAMACHO</t>
  </si>
  <si>
    <t>ROCM631017JZ2</t>
  </si>
  <si>
    <t>CALZADA MARIANO BALLEZA #25 COL. MARIANO BALLEZA</t>
  </si>
  <si>
    <t>418 182 2052</t>
  </si>
  <si>
    <t>*3 MESES DE GARANTIA*</t>
  </si>
  <si>
    <t>MARCHA 9 DIENTES A CAMBIO</t>
  </si>
  <si>
    <t>DH-1909</t>
  </si>
  <si>
    <t>CRUCETAS</t>
  </si>
  <si>
    <t>SOPORTE PARA SUSPENSIÓN HAULMAAX</t>
  </si>
  <si>
    <t>SJI-1910</t>
  </si>
  <si>
    <t>PRECARGA DE ACUMULARO A 1300 PSI</t>
  </si>
  <si>
    <t>SJI-1911</t>
  </si>
  <si>
    <t>DH-1912</t>
  </si>
  <si>
    <t>RETIRO E INSTALACION DE BOMBA HIDRAULICA</t>
  </si>
  <si>
    <t>Y CALIBRACION DE REVOLUCIONES</t>
  </si>
  <si>
    <t>TRASLADO A SAN JOSE ITURBIDE</t>
  </si>
  <si>
    <t>ACM-1913</t>
  </si>
  <si>
    <t>PARA RT-06</t>
  </si>
  <si>
    <t>ACM-1914</t>
  </si>
  <si>
    <t>PUNTA DOBLE</t>
  </si>
  <si>
    <t>PERNO</t>
  </si>
  <si>
    <t>CANDADO</t>
  </si>
  <si>
    <t>SJI-1915</t>
  </si>
  <si>
    <t>CONEXIÓN INDUSTRIAL ESPIGA HEMBRA</t>
  </si>
  <si>
    <t>AFLOJATODO SPRAY</t>
  </si>
  <si>
    <t xml:space="preserve">ABRAZADERA SINFÍN </t>
  </si>
  <si>
    <t>ADAPTADOR RECTO JIC 37-NPT ACERO</t>
  </si>
  <si>
    <t>CONEXIÓN MACHO MEGA 1/2</t>
  </si>
  <si>
    <t>MANGUERA MULTIUSOS 500 PSI DE 1/2</t>
  </si>
  <si>
    <t>FILTRO SEP AGUA COMB P550467</t>
  </si>
  <si>
    <t>FILTRO COMB P55603</t>
  </si>
  <si>
    <t>FILTRO SEP AGUA COMB P551000</t>
  </si>
  <si>
    <t>FILTRO AIRE PRIM TAPA CHUECA P153551</t>
  </si>
  <si>
    <t>FILTRO ACEITE P550367</t>
  </si>
  <si>
    <t>BALATAS DELANTERAS</t>
  </si>
  <si>
    <t>BALATAS TRASERA</t>
  </si>
  <si>
    <t>PARA CR-02 Y PLANTA I</t>
  </si>
  <si>
    <t>ACM-1919</t>
  </si>
  <si>
    <t>SERVICIO DE MTTO Y REPARACION DE VEH</t>
  </si>
  <si>
    <t>ACEITE 10W40 LUKOIL PROFF</t>
  </si>
  <si>
    <t>FILTRO DE ACEITE C7H</t>
  </si>
  <si>
    <t>FILTRO PRIMARIO DE DIESEL C7H 6X6 6X4</t>
  </si>
  <si>
    <t>FILTRO PRINCIPAL DE DIESEL C7H 8X4 6X4</t>
  </si>
  <si>
    <t>ACEITE 75W90 208LTS UNI S</t>
  </si>
  <si>
    <t>ACM-1920</t>
  </si>
  <si>
    <t>SJI-1921</t>
  </si>
  <si>
    <t>REPARACION DE PANEL DE CONTROL</t>
  </si>
  <si>
    <t xml:space="preserve">INCLUYE GAVETA, MANO DE OBRA Y </t>
  </si>
  <si>
    <t>TRASLADO A SAN JOSE ITUBIDE</t>
  </si>
  <si>
    <t>DESMONTAR Y MONTAR PERCHA DE</t>
  </si>
  <si>
    <t>SUSPENSIÓN TRASERA</t>
  </si>
  <si>
    <t>TRASLADOS A SAN JOSE ITURBIDE 2 DÍAS</t>
  </si>
  <si>
    <t>SJI-1922</t>
  </si>
  <si>
    <t>SJI-1923</t>
  </si>
  <si>
    <t>CORTE DE TUBO PARA ADAPTAR VICTAULIC</t>
  </si>
  <si>
    <t>MONTAJE DE TUBO EN TORNO Y ENSABLE</t>
  </si>
  <si>
    <t xml:space="preserve">NIVELADO, ESCUADRE Y PUNTEADO </t>
  </si>
  <si>
    <t>MAQUINADO DE ARO TIPO BRIDA ESCANOLADA</t>
  </si>
  <si>
    <t>DE HIERRO COLADO GRIS DIAM. 11" X 2" LONG</t>
  </si>
  <si>
    <t>SJI-1924</t>
  </si>
  <si>
    <t>BATERIA G-31RP GONHER</t>
  </si>
  <si>
    <t>RODILLOS CENTRADOR</t>
  </si>
  <si>
    <t>RORILLO DE CARGA PARA BANDA DE 24"</t>
  </si>
  <si>
    <t>RODILLOS DE RETORNO</t>
  </si>
  <si>
    <t>HULE FALDON PARA BANDA DE PLANTA</t>
  </si>
  <si>
    <t>MARCADOR DE REVENDIMIENTO 0-5000 PSI</t>
  </si>
  <si>
    <t>BOQUILLA DE 5" SOLDABLE-METRICA</t>
  </si>
  <si>
    <t>CAJA DE CONTROL DE 1 PALANCA</t>
  </si>
  <si>
    <t>ACM-1927</t>
  </si>
  <si>
    <t>LLANTAS 205 R16C GOODYEAR 110/108T</t>
  </si>
  <si>
    <t>VALVULAS TR-13</t>
  </si>
  <si>
    <t>PARA CAMIONETA NISSAN NP300</t>
  </si>
  <si>
    <t>REGULADOR, POLEA Y CARBONES</t>
  </si>
  <si>
    <t>REPARACION DE ALTERNADOR,</t>
  </si>
  <si>
    <t>SERVICIO A DOMICILIO</t>
  </si>
  <si>
    <t>SJI-1928</t>
  </si>
  <si>
    <t>BOMBA ROTATIVA UNIVERSAL JS-32 MIKELS</t>
  </si>
  <si>
    <t xml:space="preserve">REPARACION DE TARJETA ELECTRONICA </t>
  </si>
  <si>
    <t>DE BASCULA</t>
  </si>
  <si>
    <t>REVISION DE TARJETA ELECTRONICA</t>
  </si>
  <si>
    <t>SJI-1931</t>
  </si>
  <si>
    <t>ELECTRONICAMENTE</t>
  </si>
  <si>
    <t>SJI-1932</t>
  </si>
  <si>
    <t>MANOMETRO C/GLISERINA 5000 PSI</t>
  </si>
  <si>
    <t>ACEITE TRANSMISION 946M DEX ATF III</t>
  </si>
  <si>
    <t>SJI-1935</t>
  </si>
  <si>
    <t>SJI-1934</t>
  </si>
  <si>
    <t>ALTERNADOR 90A AT417196</t>
  </si>
  <si>
    <t>SERVICIO DE INSPECCION Y REVISION A</t>
  </si>
  <si>
    <t>INCLUYE: 2 DÍAS DE MANO DE OBRA</t>
  </si>
  <si>
    <t>SJI-1936</t>
  </si>
  <si>
    <t>CONECTOR MACHO</t>
  </si>
  <si>
    <t>CONECTOR MACHO 16 PIN 17-32</t>
  </si>
  <si>
    <t>CONECTOR HEMBRA</t>
  </si>
  <si>
    <t>CONECTOR HEMBRA 16 PIN 17-32</t>
  </si>
  <si>
    <t>TAPA</t>
  </si>
  <si>
    <t>BASE</t>
  </si>
  <si>
    <t>GLANDULA</t>
  </si>
  <si>
    <t>SJI-1937</t>
  </si>
  <si>
    <t>GERARDO MANDUJANO CAMACHO</t>
  </si>
  <si>
    <t>MACG710303D68</t>
  </si>
  <si>
    <t xml:space="preserve">CARR. PANAMERICANA #300 </t>
  </si>
  <si>
    <t>APASEO EL ALTO, GTO.</t>
  </si>
  <si>
    <t>419 180 4461</t>
  </si>
  <si>
    <t>LLANTA 315/80 R22.5 AMULET TRACCION</t>
  </si>
  <si>
    <t>ACEITE HIDRAULICO H300 MOBIL</t>
  </si>
  <si>
    <t>OLLAS REVOLVEDORA</t>
  </si>
  <si>
    <t>SJI-1939</t>
  </si>
  <si>
    <t>LLANTA 11R24.5 FURIOUS F808 TRACC. 18C</t>
  </si>
  <si>
    <t>BAJAR GATO N°2 PARA REPARAR</t>
  </si>
  <si>
    <t>BAJAR GATO N°3 PARA REPARAR</t>
  </si>
  <si>
    <t>KIT DE SELLOS</t>
  </si>
  <si>
    <t>EMPACAR GATO BISAGRA</t>
  </si>
  <si>
    <t>SERVICIO DE SOPLETE</t>
  </si>
  <si>
    <t>DESMONTAR 4 CILINDROS DE GIRO P/EMPACAR</t>
  </si>
  <si>
    <t>DESMONTAR GATO DIFERENCIAL CAMBIO SELLOS</t>
  </si>
  <si>
    <t>ALVARO SOTO RANGEL</t>
  </si>
  <si>
    <t>SORA830219R37</t>
  </si>
  <si>
    <t>CARR. ADJUNTAS DEL RIO #13</t>
  </si>
  <si>
    <t>DH-1941</t>
  </si>
  <si>
    <t>REPARACION DE SALPICADERA</t>
  </si>
  <si>
    <t>SJI-1942</t>
  </si>
  <si>
    <t>INSUMOS (EQ. SEGURIDAD, ELECTRONICOS, RES</t>
  </si>
  <si>
    <t>PELOGROSOS)</t>
  </si>
  <si>
    <t>MANIOBRA MAQUINARIA</t>
  </si>
  <si>
    <t>CONJUNTO DE CONECTOR 57M9171</t>
  </si>
  <si>
    <t>TERMINAL ECU R104701</t>
  </si>
  <si>
    <t>PARA RT-12</t>
  </si>
  <si>
    <t>ACM-1943</t>
  </si>
  <si>
    <t>LLANTA 11R24.5 FURIOUS TRACCION 18C</t>
  </si>
  <si>
    <t>SJI-1944</t>
  </si>
  <si>
    <t>PERCHA PARA SUSPENSIÓN HAULMAAX</t>
  </si>
  <si>
    <t>TIPO ACORDEON RECTANGUALAR</t>
  </si>
  <si>
    <t>SJI-1946</t>
  </si>
  <si>
    <t>REPARACIÓN MODULO</t>
  </si>
  <si>
    <t>REMPLAZO MANDO DE VOLANTE</t>
  </si>
  <si>
    <t>EN TABLERO</t>
  </si>
  <si>
    <t>SERVICIO DE PINES Y CONECTORES DE MOTOR</t>
  </si>
  <si>
    <t>A CABINA, ARNES DE ACCESORIOS</t>
  </si>
  <si>
    <t>MATERIAL CABLEADO REELEVADORES BOTONES</t>
  </si>
  <si>
    <t>AROMA LACOST 5LT</t>
  </si>
  <si>
    <t>PARA CASES 770EX</t>
  </si>
  <si>
    <t>COT. 5031 Y COMPLEMENTO COT.4850</t>
  </si>
  <si>
    <t>MARCHA</t>
  </si>
  <si>
    <t>PARA RT-11 CTO. 5058</t>
  </si>
  <si>
    <t>SENSOR DE TEMPERATURA</t>
  </si>
  <si>
    <t>PARA RT-09 COT.5070</t>
  </si>
  <si>
    <t>DH-1950</t>
  </si>
  <si>
    <t>FLOTADOR DE DIESEL</t>
  </si>
  <si>
    <t>PARA RT-13 COT-5098 Y COMPL COT-5031</t>
  </si>
  <si>
    <t>LAINA DE AJUSTE</t>
  </si>
  <si>
    <t>SEPARADOR</t>
  </si>
  <si>
    <t>PARA RT-08</t>
  </si>
  <si>
    <t>PARA RT-14 Y RT-15</t>
  </si>
  <si>
    <t>ANGEL CHAVEZ MONTALVO</t>
  </si>
  <si>
    <t>CAMA640925AI4</t>
  </si>
  <si>
    <t>CAMINO AL CARRIZO #122-36 FRACC. AGAVE AZUL COL.  LOS NOGALES</t>
  </si>
  <si>
    <t>SAN JUAN DEL RIO, QRO</t>
  </si>
  <si>
    <t>55 3621 1097</t>
  </si>
  <si>
    <t>VALVULA DE 190 BAR</t>
  </si>
  <si>
    <t>VALVULA DE 75 BAR</t>
  </si>
  <si>
    <t>ACM-1955</t>
  </si>
  <si>
    <t>SWITCH LUCES HOUSING SERIE 4000</t>
  </si>
  <si>
    <t>SELECTOR 2 3021403</t>
  </si>
  <si>
    <t>CONTACTO AUXILIAR 3021834</t>
  </si>
  <si>
    <t>PARA GENERADORES</t>
  </si>
  <si>
    <t>TUBO DE 5" X 3MTS MILIMETRICO</t>
  </si>
  <si>
    <t>DH-1957</t>
  </si>
  <si>
    <t>PUESTO EN FRACC. EL TAJO, DOLORES H</t>
  </si>
  <si>
    <t>SERVICIO PREVENTIVO DE AFINACION</t>
  </si>
  <si>
    <t>DISCOS DELANTEROS</t>
  </si>
  <si>
    <t>BALATAS TRASERAS</t>
  </si>
  <si>
    <t>RECTIFICADOS</t>
  </si>
  <si>
    <t>SOPORTE DE TORSION Y TORNILLOS</t>
  </si>
  <si>
    <t>BANDAS DE ACCESORIOS</t>
  </si>
  <si>
    <t>SERVICIO ELECTRICO</t>
  </si>
  <si>
    <t>FILTRO DE CABINA</t>
  </si>
  <si>
    <t>BASE DE MOTOVENTILADOR</t>
  </si>
  <si>
    <t>PALANCA DE VELOCIDADES</t>
  </si>
  <si>
    <t>MODULO DE ENFRIAMIENTO Y REVELADOR</t>
  </si>
  <si>
    <t>MANGUERA DE 5" X 3MTS 1 BOQUILLA</t>
  </si>
  <si>
    <t>SJI-1960</t>
  </si>
  <si>
    <t>FILTRO DE AIRE PRINCIPAL</t>
  </si>
  <si>
    <t>GRASA MAX CALCIUM</t>
  </si>
  <si>
    <t>PARA CR-09 SERV. 2,700 HRS</t>
  </si>
  <si>
    <t>SJI-1961</t>
  </si>
  <si>
    <t>PARA CR-08 SERV. 3,000 HRS</t>
  </si>
  <si>
    <t>ACEITE DE DIFERENCIAL 85W140-1</t>
  </si>
  <si>
    <t>SJI-1962</t>
  </si>
  <si>
    <t>ANTICONGELANTE COOL 50/50</t>
  </si>
  <si>
    <t>ACEITE DE TRANSMISION 75W90</t>
  </si>
  <si>
    <t>ACEITE HIDRAULICO ATFIIIR</t>
  </si>
  <si>
    <t>RADIATOR FILTER HYDRAULIC</t>
  </si>
  <si>
    <t>POLY V-BELT</t>
  </si>
  <si>
    <t>GASKET 201V03905-0177</t>
  </si>
  <si>
    <t>PARA CR-10 SERV. 1,800 HRS</t>
  </si>
  <si>
    <t>SJI-1963</t>
  </si>
  <si>
    <t>PARA CR-11 SERV. 1,800 HRS</t>
  </si>
  <si>
    <t>ACM-1964</t>
  </si>
  <si>
    <t>PUESTO EN FRACC. EL ENSINO, ACAMBARO</t>
  </si>
  <si>
    <t>MA. ARCELIA ALMANZA ORTEGA</t>
  </si>
  <si>
    <t>ACM-1965</t>
  </si>
  <si>
    <t>CONEXIONES 6-68</t>
  </si>
  <si>
    <t>MANGUERA 6MZT .84 MTS</t>
  </si>
  <si>
    <t>DH-1966</t>
  </si>
  <si>
    <t>ASIENTO UNIVERSAL CTP</t>
  </si>
  <si>
    <t>SWIVEL PLATE SEAT AND ASSEMBLY</t>
  </si>
  <si>
    <t>LLANTA 11R24.5 FURIOUS 18C F818 AA</t>
  </si>
  <si>
    <t>DH-1968</t>
  </si>
  <si>
    <t>DEPOSITO DEAREADOR FREIGHTLINER M2</t>
  </si>
  <si>
    <t>DE ANTICONGELANTE DORMAN</t>
  </si>
  <si>
    <t>ACEITE MULTIGRADO GTX 15W40 GASOLINA</t>
  </si>
  <si>
    <t>PARA CAMIONETAS</t>
  </si>
  <si>
    <t>ACM-1970</t>
  </si>
  <si>
    <t>VIATICOS PARA REVISION DE CR-13</t>
  </si>
  <si>
    <t>CLIMA NO ENFRIA</t>
  </si>
  <si>
    <t>CODIGOS ABS</t>
  </si>
  <si>
    <t>NO ACCIONA COMPRESOR</t>
  </si>
  <si>
    <t>SJI-1971</t>
  </si>
  <si>
    <t>LLANTA 19.5 L24 FORERRUNER HQ601 12C</t>
  </si>
  <si>
    <t>PARA RT-01 PLANTA I</t>
  </si>
  <si>
    <t>JEREZ DE CARTAGENA #1003 COL.TORREMOLINOS</t>
  </si>
  <si>
    <t>FABRICAR TROMPO TIPO FORZA EN PLACA 3/16,</t>
  </si>
  <si>
    <t>SOLDADURA 6010 Y 7018 DE 1/8 EN EL INTERIOR Y</t>
  </si>
  <si>
    <t>MICROALAMBRE EN EL EXTERIOR, RECUPERANDO</t>
  </si>
  <si>
    <t>DEL TROMPO DAÑADO EL PLATO (ESPEJO) Y PISTA.</t>
  </si>
  <si>
    <t>ACEITE MINERAL PARA SISTEMA DE FRENOS</t>
  </si>
  <si>
    <t>ACM-1973</t>
  </si>
  <si>
    <t>AAOA540911GCA</t>
  </si>
  <si>
    <t>SANTOS DEGOLLADO #91-C COL. CENTRO</t>
  </si>
  <si>
    <t>munecaa.o.54@gmail.com</t>
  </si>
  <si>
    <t>SJI-1975</t>
  </si>
  <si>
    <t>KIT DE MANIJA COMPLETO</t>
  </si>
  <si>
    <t>UREA 20 LTS MOBIL</t>
  </si>
  <si>
    <t>PARA BOMBA JUNJIN BP-03 Y 04</t>
  </si>
  <si>
    <t>FILTRO SEPARADOR DE AIRE P954933</t>
  </si>
  <si>
    <t>FILTRO COMBUSTIBLE P550762</t>
  </si>
  <si>
    <t>FILTRO DE ACEITE P550769</t>
  </si>
  <si>
    <t>FILTRO DE AIRE 607965</t>
  </si>
  <si>
    <t>FILTRO COMBUSTIBLE P553854</t>
  </si>
  <si>
    <t>FILTRO AIRE PRINC P641856</t>
  </si>
  <si>
    <t>FILTRO DE COMBUSTIBLE P552200</t>
  </si>
  <si>
    <t>FILTRO SEP AGUA-COM P550105</t>
  </si>
  <si>
    <t>FILTRO DE AIRE PRIM P527682</t>
  </si>
  <si>
    <t>FILTRO DE AIRE SEC P527683</t>
  </si>
  <si>
    <t>FILTRO DE ACEITE P550779</t>
  </si>
  <si>
    <t>FILTRO DE AIRE PRIM P611189</t>
  </si>
  <si>
    <t>FILTRO DE AIRE SEC P611190</t>
  </si>
  <si>
    <t>PARA RT-02, RT-05 Y RT-07</t>
  </si>
  <si>
    <t>FILTRO SEP DE AGUA-COMB P550849</t>
  </si>
  <si>
    <t>FILTRO SEPARADOR DIESEL AT365870</t>
  </si>
  <si>
    <t>FILTRO DIESEL RE62419</t>
  </si>
  <si>
    <t>PARA RT-02 Y RT-07</t>
  </si>
  <si>
    <t>SJI-1979</t>
  </si>
  <si>
    <t>FILTRO DIESEL RE509031</t>
  </si>
  <si>
    <t>FILTRO DIESEL AT491450</t>
  </si>
  <si>
    <t>ACEITE TRANSMISION AUT. DEX ATF III</t>
  </si>
  <si>
    <t>PARA RELLENOS PLANTA I Y II</t>
  </si>
  <si>
    <t>LLANTA 225/65 R16 HANKOOK KINERGY</t>
  </si>
  <si>
    <t>ACM-1982</t>
  </si>
  <si>
    <t>BATERIA LTH LA60 12V 60Ah 55Ah</t>
  </si>
  <si>
    <t>PARA GENERADOR</t>
  </si>
  <si>
    <t>4 AÑOS DE GARANTIA</t>
  </si>
  <si>
    <t>ACM-1983</t>
  </si>
  <si>
    <t>ALTERNADOR HYW14/25/45 (3047316)</t>
  </si>
  <si>
    <t>REPARACION DE MOTOBOMBA PEDROLLO</t>
  </si>
  <si>
    <t>S/PLACA DE DATOS 2 A 3HP</t>
  </si>
  <si>
    <t>CABEZA CILINDRO REMAN M11 CUMMINS</t>
  </si>
  <si>
    <t>CUERPO CABEZA CILINDRO M11</t>
  </si>
  <si>
    <t>REVISION Y CORRECCION DE CODIGO 18.14 EN EL</t>
  </si>
  <si>
    <t>SISTEMA DE INYECCION DE COMBUSTIBLE REALIZANDO</t>
  </si>
  <si>
    <t>RESET DEL SENSOR DE PRESIÓN Y RESET EN EL CONTADOR</t>
  </si>
  <si>
    <t>DE CAMBIO DE ACEITE PUESTO QUE ESTABA BLOQUEADO</t>
  </si>
  <si>
    <t>DESDE ODO RESET DEL PANEL DE INSTRUMENTOS.</t>
  </si>
  <si>
    <t>REVISION EN CABLEADO, SE REMPLAZÓ RELEVADOR</t>
  </si>
  <si>
    <t>Y PALANCA DE FNR, SE HABILITÓ SISTEMA DE ARRANQUE</t>
  </si>
  <si>
    <t>ORIGINAL YA QUE SE ENCONTRÓ UN PUENTE DESDE</t>
  </si>
  <si>
    <t>EL SWITCH DE ARRANQUE HASTA EL MOTOR.</t>
  </si>
  <si>
    <t>TRASLADO A ACAMBARO, GUANAJUATO</t>
  </si>
  <si>
    <t>ACM-1986</t>
  </si>
  <si>
    <t>RET. ISR. RESICO:</t>
  </si>
  <si>
    <t>CY-1987</t>
  </si>
  <si>
    <t>REVISION Y CORECCIÓN EN CODIGO 1045 REALIZANDO</t>
  </si>
  <si>
    <t>LIMPIEZA DE TERMINALES EN EL FLOTADOR Y VERIFI-</t>
  </si>
  <si>
    <t>CACIÓN DEL CABLEADO, DICHO CODIGO MANTENIA</t>
  </si>
  <si>
    <t xml:space="preserve">EL EQUIPO BLOQUEADO PARA EL ARRANQUE. </t>
  </si>
  <si>
    <t>REINICIO DE PRESIÓN DE COMBUSTIBLE Y RESET DE</t>
  </si>
  <si>
    <t>CODIGOS DE ERROR POR MANIPULACIÓN DE</t>
  </si>
  <si>
    <t>DIAGNOSTICO PREVIA A LA REVISIÓN</t>
  </si>
  <si>
    <t>TRASLADO A CELAYA, GUANAJUATO</t>
  </si>
  <si>
    <t>SERVICIO DE TORNO</t>
  </si>
  <si>
    <t>TORNILLERIA EN GENERAL</t>
  </si>
  <si>
    <t>TAPA PARA CILINDRO DE GATO BISAGRA</t>
  </si>
  <si>
    <t>CONTACTOR AF26-30-00-13 100-250V ABB</t>
  </si>
  <si>
    <t xml:space="preserve">PARA PLANTAS II Y III </t>
  </si>
  <si>
    <t>SJI-1990</t>
  </si>
  <si>
    <t>GREENFLEX PVC SUCCION Y DESCARGA 2"</t>
  </si>
  <si>
    <t>SPRAY AZUL DIELECTRICO 439 GRS</t>
  </si>
  <si>
    <t>PLANTA III CISTERNAS</t>
  </si>
  <si>
    <t>ACEITE MOBILFLUID 424 TRANSMISION</t>
  </si>
  <si>
    <t>ACM-1991</t>
  </si>
  <si>
    <t>SJI-1992</t>
  </si>
  <si>
    <t>MANGUERA DE ANTICONGELANTE</t>
  </si>
  <si>
    <t>SJI-1993</t>
  </si>
  <si>
    <t>GATO FIJO MANIV LAT DE 7,000 LBRS</t>
  </si>
  <si>
    <t xml:space="preserve">PARA PLANTA I Y III </t>
  </si>
  <si>
    <t>ACM-1994</t>
  </si>
  <si>
    <t>LLANTA 12.5/80 R18 EPSILON 12C</t>
  </si>
  <si>
    <t>ANTICONGELANTE LUK 50-50</t>
  </si>
  <si>
    <t>PARA RELLENOS DE PLANTAS</t>
  </si>
  <si>
    <t>SJI-1996</t>
  </si>
  <si>
    <t>MANIOBRA DE MAQUINARIA</t>
  </si>
  <si>
    <t>INSUMOS (EQ. SEGURIDAD, ELECTRONICOS)</t>
  </si>
  <si>
    <t>TUBO COMB. 3</t>
  </si>
  <si>
    <t>SELLOS</t>
  </si>
  <si>
    <t>MANO DE OBRA POR REPARACION</t>
  </si>
  <si>
    <t>ACM-1997</t>
  </si>
  <si>
    <t>LLANTA 12.5/80-1/8 GTK R-4 14C</t>
  </si>
  <si>
    <t>REPARACION DE LOS FALDONES ENDEREZADO</t>
  </si>
  <si>
    <t>Y REFUERZOS INCLUYE EL MATERIAL</t>
  </si>
  <si>
    <t>FABRICACION DE TAPAS SUPERIOR PARA EVITAR</t>
  </si>
  <si>
    <t>QUE EL CONCRETO CAIGA EN LAS VALVULAS</t>
  </si>
  <si>
    <t>FABRICACION DE CAJA DE HERRAMIENTAS</t>
  </si>
  <si>
    <t>FABRICACION DE 2 ESCALERAS LATERALES</t>
  </si>
  <si>
    <t>REPARACION MANORES DE SOLDADURA</t>
  </si>
  <si>
    <t>CORTE DE TUBO, MONTAJE DE TUBO EN TORNO</t>
  </si>
  <si>
    <t xml:space="preserve">NIVELADO, ESCUADRE PUNTEADO PARA </t>
  </si>
  <si>
    <t>SOLDEO DE JUNTA</t>
  </si>
  <si>
    <t>SJI-1999</t>
  </si>
  <si>
    <t>ACM-2000</t>
  </si>
  <si>
    <t>PARA RT-04 PLANTA III COT.5190</t>
  </si>
  <si>
    <t>PARA RT-08 PLANTA II COT-5191</t>
  </si>
  <si>
    <t>PARA RT-14 COT.5192</t>
  </si>
  <si>
    <t>VENTILADOR</t>
  </si>
  <si>
    <t>PARA RT-08 Y CASE COT.5161, 5162</t>
  </si>
  <si>
    <t>ACM-2002</t>
  </si>
  <si>
    <t>LLANTA 19.5L-24 FORERRUNNER 12C</t>
  </si>
  <si>
    <t>SJI-2003</t>
  </si>
  <si>
    <t>LLANTA 11L-16 FORERRUNER QH631 12C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</si>
</sst>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1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3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BB8651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</fills>
  <borders count="8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2964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left"/>
    </xf>
    <xf numFmtId="0" fontId="2" fillId="0" borderId="0" xfId="0" applyFont="1"/>
    <xf numFmtId="0" fontId="2" fillId="0" borderId="0" xfId="0" applyFont="1" applyFill="1"/>
    <xf numFmtId="0" fontId="2" fillId="0" borderId="0" xfId="0" applyFont="1" applyAlignment="1">
      <alignment horizontal="left"/>
    </xf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0" fontId="2" fillId="16" borderId="0" xfId="0" applyFont="1" applyFill="1"/>
    <xf numFmtId="0" fontId="2" fillId="17" borderId="0" xfId="0" applyFont="1" applyFill="1"/>
    <xf numFmtId="0" fontId="2" fillId="18" borderId="0" xfId="0" applyFont="1" applyFill="1"/>
    <xf numFmtId="0" fontId="2" fillId="0" borderId="0" xfId="0" quotePrefix="1" applyFont="1"/>
    <xf numFmtId="0" fontId="2" fillId="19" borderId="0" xfId="0" applyFont="1" applyFill="1"/>
    <xf numFmtId="0" fontId="2" fillId="20" borderId="0" xfId="0" applyFont="1" applyFill="1"/>
    <xf numFmtId="0" fontId="2" fillId="21" borderId="0" xfId="0" applyFont="1" applyFill="1"/>
    <xf numFmtId="0" fontId="2" fillId="22" borderId="0" xfId="0" applyFont="1" applyFill="1"/>
    <xf numFmtId="0" fontId="2" fillId="23" borderId="0" xfId="0" applyFont="1" applyFill="1"/>
    <xf numFmtId="0" fontId="3" fillId="0" borderId="0" xfId="0" applyFont="1"/>
    <xf numFmtId="0" fontId="1" fillId="0" borderId="0" xfId="0" applyFont="1"/>
    <xf numFmtId="0" fontId="1" fillId="2" borderId="1" xfId="0" applyFont="1" applyFill="1" applyBorder="1" applyAlignment="1">
      <alignment horizontal="center"/>
    </xf>
    <xf numFmtId="0" fontId="2" fillId="0" borderId="0" xfId="0" applyFont="1" applyFill="1" applyBorder="1"/>
    <xf numFmtId="0" fontId="0" fillId="24" borderId="0" xfId="0" applyFill="1"/>
    <xf numFmtId="0" fontId="5" fillId="24" borderId="6" xfId="0" applyFont="1" applyFill="1" applyBorder="1" applyAlignment="1">
      <alignment vertical="center"/>
    </xf>
    <xf numFmtId="0" fontId="5" fillId="24" borderId="9" xfId="0" applyFont="1" applyFill="1" applyBorder="1" applyAlignment="1">
      <alignment vertical="center"/>
    </xf>
    <xf numFmtId="0" fontId="5" fillId="24" borderId="6" xfId="0" applyFont="1" applyFill="1" applyBorder="1" applyAlignment="1">
      <alignment horizontal="right"/>
    </xf>
    <xf numFmtId="0" fontId="0" fillId="24" borderId="6" xfId="0" applyFill="1" applyBorder="1"/>
    <xf numFmtId="0" fontId="5" fillId="24" borderId="0" xfId="0" applyFont="1" applyFill="1" applyBorder="1" applyAlignment="1">
      <alignment horizontal="right"/>
    </xf>
    <xf numFmtId="0" fontId="0" fillId="24" borderId="0" xfId="0" applyFill="1" applyBorder="1"/>
    <xf numFmtId="0" fontId="5" fillId="24" borderId="5" xfId="0" applyFont="1" applyFill="1" applyBorder="1" applyAlignment="1">
      <alignment horizontal="right"/>
    </xf>
    <xf numFmtId="0" fontId="5" fillId="24" borderId="2" xfId="0" applyFont="1" applyFill="1" applyBorder="1" applyAlignment="1">
      <alignment horizontal="right"/>
    </xf>
    <xf numFmtId="0" fontId="0" fillId="24" borderId="11" xfId="0" applyFill="1" applyBorder="1"/>
    <xf numFmtId="0" fontId="0" fillId="24" borderId="13" xfId="0" applyFill="1" applyBorder="1"/>
    <xf numFmtId="0" fontId="0" fillId="24" borderId="1" xfId="0" applyFill="1" applyBorder="1"/>
    <xf numFmtId="0" fontId="1" fillId="24" borderId="14" xfId="0" applyFont="1" applyFill="1" applyBorder="1" applyAlignment="1">
      <alignment horizontal="center" vertical="center"/>
    </xf>
    <xf numFmtId="0" fontId="1" fillId="24" borderId="15" xfId="0" applyFont="1" applyFill="1" applyBorder="1" applyAlignment="1">
      <alignment horizontal="center" vertical="center"/>
    </xf>
    <xf numFmtId="0" fontId="1" fillId="24" borderId="10" xfId="0" applyFont="1" applyFill="1" applyBorder="1" applyAlignment="1">
      <alignment horizontal="center" vertical="center"/>
    </xf>
    <xf numFmtId="0" fontId="0" fillId="24" borderId="16" xfId="0" applyFill="1" applyBorder="1"/>
    <xf numFmtId="0" fontId="8" fillId="24" borderId="2" xfId="0" applyFont="1" applyFill="1" applyBorder="1" applyAlignment="1">
      <alignment horizontal="right"/>
    </xf>
    <xf numFmtId="0" fontId="8" fillId="24" borderId="8" xfId="0" applyFont="1" applyFill="1" applyBorder="1" applyAlignment="1">
      <alignment horizontal="right"/>
    </xf>
    <xf numFmtId="0" fontId="0" fillId="24" borderId="0" xfId="0" applyFill="1" applyBorder="1" applyAlignment="1">
      <alignment horizontal="left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0" fillId="24" borderId="20" xfId="0" applyFill="1" applyBorder="1"/>
    <xf numFmtId="0" fontId="0" fillId="24" borderId="22" xfId="0" applyFill="1" applyBorder="1"/>
    <xf numFmtId="0" fontId="0" fillId="24" borderId="23" xfId="0" applyFill="1" applyBorder="1"/>
    <xf numFmtId="43" fontId="8" fillId="24" borderId="21" xfId="1" applyFont="1" applyFill="1" applyBorder="1"/>
    <xf numFmtId="0" fontId="8" fillId="24" borderId="0" xfId="0" applyFont="1" applyFill="1"/>
    <xf numFmtId="43" fontId="8" fillId="24" borderId="22" xfId="1" applyFont="1" applyFill="1" applyBorder="1"/>
    <xf numFmtId="0" fontId="8" fillId="24" borderId="22" xfId="0" applyFont="1" applyFill="1" applyBorder="1"/>
    <xf numFmtId="0" fontId="8" fillId="24" borderId="17" xfId="0" applyFont="1" applyFill="1" applyBorder="1" applyAlignment="1">
      <alignment horizontal="center"/>
    </xf>
    <xf numFmtId="0" fontId="8" fillId="24" borderId="1" xfId="0" applyFont="1" applyFill="1" applyBorder="1" applyAlignment="1">
      <alignment horizontal="center"/>
    </xf>
    <xf numFmtId="43" fontId="8" fillId="24" borderId="17" xfId="1" applyFont="1" applyFill="1" applyBorder="1"/>
    <xf numFmtId="43" fontId="8" fillId="24" borderId="1" xfId="1" applyFont="1" applyFill="1" applyBorder="1"/>
    <xf numFmtId="44" fontId="8" fillId="24" borderId="13" xfId="2" applyFont="1" applyFill="1" applyBorder="1"/>
    <xf numFmtId="44" fontId="8" fillId="24" borderId="12" xfId="2" applyFont="1" applyFill="1" applyBorder="1"/>
    <xf numFmtId="0" fontId="0" fillId="24" borderId="26" xfId="0" applyFill="1" applyBorder="1"/>
    <xf numFmtId="0" fontId="0" fillId="24" borderId="27" xfId="0" applyFill="1" applyBorder="1"/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0" fillId="24" borderId="28" xfId="0" applyFill="1" applyBorder="1"/>
    <xf numFmtId="0" fontId="0" fillId="24" borderId="31" xfId="0" applyFill="1" applyBorder="1"/>
    <xf numFmtId="0" fontId="0" fillId="24" borderId="32" xfId="0" applyFill="1" applyBorder="1"/>
    <xf numFmtId="0" fontId="0" fillId="24" borderId="33" xfId="0" applyFill="1" applyBorder="1"/>
    <xf numFmtId="0" fontId="9" fillId="24" borderId="2" xfId="0" applyFont="1" applyFill="1" applyBorder="1" applyAlignment="1">
      <alignment horizontal="right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34" xfId="0" applyFill="1" applyBorder="1"/>
    <xf numFmtId="0" fontId="0" fillId="24" borderId="37" xfId="0" applyFill="1" applyBorder="1"/>
    <xf numFmtId="0" fontId="0" fillId="24" borderId="38" xfId="0" applyFill="1" applyBorder="1"/>
    <xf numFmtId="0" fontId="0" fillId="24" borderId="39" xfId="0" applyFill="1" applyBorder="1"/>
    <xf numFmtId="43" fontId="8" fillId="24" borderId="32" xfId="1" applyFont="1" applyFill="1" applyBorder="1"/>
    <xf numFmtId="0" fontId="8" fillId="24" borderId="32" xfId="0" applyFont="1" applyFill="1" applyBorder="1"/>
    <xf numFmtId="0" fontId="8" fillId="24" borderId="28" xfId="0" applyFont="1" applyFill="1" applyBorder="1" applyAlignment="1">
      <alignment horizontal="center"/>
    </xf>
    <xf numFmtId="43" fontId="8" fillId="24" borderId="28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40" xfId="0" applyFill="1" applyBorder="1"/>
    <xf numFmtId="0" fontId="0" fillId="24" borderId="43" xfId="0" applyFill="1" applyBorder="1"/>
    <xf numFmtId="0" fontId="0" fillId="24" borderId="44" xfId="0" applyFill="1" applyBorder="1"/>
    <xf numFmtId="0" fontId="0" fillId="24" borderId="45" xfId="0" applyFill="1" applyBorder="1"/>
    <xf numFmtId="43" fontId="8" fillId="24" borderId="38" xfId="1" applyFont="1" applyFill="1" applyBorder="1"/>
    <xf numFmtId="0" fontId="8" fillId="24" borderId="38" xfId="0" applyFont="1" applyFill="1" applyBorder="1"/>
    <xf numFmtId="0" fontId="8" fillId="24" borderId="34" xfId="0" applyFont="1" applyFill="1" applyBorder="1" applyAlignment="1">
      <alignment horizontal="center"/>
    </xf>
    <xf numFmtId="43" fontId="8" fillId="24" borderId="34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47" xfId="0" applyFill="1" applyBorder="1"/>
    <xf numFmtId="0" fontId="0" fillId="24" borderId="50" xfId="0" applyFill="1" applyBorder="1"/>
    <xf numFmtId="0" fontId="0" fillId="24" borderId="51" xfId="0" applyFill="1" applyBorder="1"/>
    <xf numFmtId="0" fontId="0" fillId="24" borderId="52" xfId="0" applyFill="1" applyBorder="1"/>
    <xf numFmtId="43" fontId="8" fillId="24" borderId="44" xfId="1" applyFont="1" applyFill="1" applyBorder="1"/>
    <xf numFmtId="0" fontId="8" fillId="24" borderId="44" xfId="0" applyFont="1" applyFill="1" applyBorder="1"/>
    <xf numFmtId="0" fontId="8" fillId="24" borderId="40" xfId="0" applyFont="1" applyFill="1" applyBorder="1" applyAlignment="1">
      <alignment horizontal="center"/>
    </xf>
    <xf numFmtId="43" fontId="8" fillId="24" borderId="40" xfId="1" applyFont="1" applyFill="1" applyBorder="1"/>
    <xf numFmtId="0" fontId="8" fillId="24" borderId="46" xfId="0" applyFont="1" applyFill="1" applyBorder="1" applyAlignment="1">
      <alignment horizontal="center"/>
    </xf>
    <xf numFmtId="43" fontId="8" fillId="24" borderId="46" xfId="1" applyFont="1" applyFill="1" applyBorder="1"/>
    <xf numFmtId="43" fontId="8" fillId="24" borderId="53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54" xfId="0" applyFill="1" applyBorder="1"/>
    <xf numFmtId="0" fontId="0" fillId="24" borderId="57" xfId="0" applyFill="1" applyBorder="1"/>
    <xf numFmtId="0" fontId="0" fillId="24" borderId="58" xfId="0" applyFill="1" applyBorder="1"/>
    <xf numFmtId="0" fontId="0" fillId="24" borderId="59" xfId="0" applyFill="1" applyBorder="1"/>
    <xf numFmtId="43" fontId="8" fillId="24" borderId="51" xfId="1" applyFont="1" applyFill="1" applyBorder="1"/>
    <xf numFmtId="0" fontId="8" fillId="24" borderId="51" xfId="0" applyFont="1" applyFill="1" applyBorder="1"/>
    <xf numFmtId="0" fontId="8" fillId="24" borderId="47" xfId="0" applyFont="1" applyFill="1" applyBorder="1" applyAlignment="1">
      <alignment horizontal="center"/>
    </xf>
    <xf numFmtId="43" fontId="8" fillId="24" borderId="47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60" xfId="0" applyFill="1" applyBorder="1"/>
    <xf numFmtId="0" fontId="0" fillId="24" borderId="63" xfId="0" applyFill="1" applyBorder="1"/>
    <xf numFmtId="0" fontId="0" fillId="24" borderId="64" xfId="0" applyFill="1" applyBorder="1"/>
    <xf numFmtId="0" fontId="0" fillId="24" borderId="65" xfId="0" applyFill="1" applyBorder="1"/>
    <xf numFmtId="43" fontId="8" fillId="24" borderId="58" xfId="1" applyFont="1" applyFill="1" applyBorder="1"/>
    <xf numFmtId="0" fontId="8" fillId="24" borderId="58" xfId="0" applyFont="1" applyFill="1" applyBorder="1"/>
    <xf numFmtId="0" fontId="8" fillId="24" borderId="54" xfId="0" applyFont="1" applyFill="1" applyBorder="1" applyAlignment="1">
      <alignment horizontal="center"/>
    </xf>
    <xf numFmtId="43" fontId="8" fillId="24" borderId="54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66" xfId="0" applyFill="1" applyBorder="1"/>
    <xf numFmtId="0" fontId="0" fillId="24" borderId="69" xfId="0" applyFill="1" applyBorder="1"/>
    <xf numFmtId="0" fontId="0" fillId="24" borderId="70" xfId="0" applyFill="1" applyBorder="1"/>
    <xf numFmtId="0" fontId="0" fillId="24" borderId="71" xfId="0" applyFill="1" applyBorder="1"/>
    <xf numFmtId="43" fontId="8" fillId="24" borderId="64" xfId="1" applyFont="1" applyFill="1" applyBorder="1"/>
    <xf numFmtId="0" fontId="8" fillId="24" borderId="64" xfId="0" applyFont="1" applyFill="1" applyBorder="1"/>
    <xf numFmtId="0" fontId="8" fillId="24" borderId="60" xfId="0" applyFont="1" applyFill="1" applyBorder="1" applyAlignment="1">
      <alignment horizontal="center"/>
    </xf>
    <xf numFmtId="43" fontId="8" fillId="24" borderId="60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72" xfId="0" applyFill="1" applyBorder="1"/>
    <xf numFmtId="0" fontId="8" fillId="24" borderId="0" xfId="0" applyFont="1" applyFill="1" applyAlignment="1">
      <alignment horizontal="right"/>
    </xf>
    <xf numFmtId="0" fontId="0" fillId="24" borderId="75" xfId="0" applyFill="1" applyBorder="1"/>
    <xf numFmtId="0" fontId="0" fillId="24" borderId="76" xfId="0" applyFill="1" applyBorder="1"/>
    <xf numFmtId="0" fontId="0" fillId="24" borderId="77" xfId="0" applyFill="1" applyBorder="1"/>
    <xf numFmtId="43" fontId="8" fillId="24" borderId="70" xfId="1" applyFont="1" applyFill="1" applyBorder="1"/>
    <xf numFmtId="0" fontId="8" fillId="24" borderId="70" xfId="0" applyFont="1" applyFill="1" applyBorder="1"/>
    <xf numFmtId="0" fontId="8" fillId="24" borderId="66" xfId="0" applyFont="1" applyFill="1" applyBorder="1" applyAlignment="1">
      <alignment horizontal="center"/>
    </xf>
    <xf numFmtId="43" fontId="8" fillId="24" borderId="66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78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43" fontId="8" fillId="24" borderId="76" xfId="1" applyFont="1" applyFill="1" applyBorder="1"/>
    <xf numFmtId="0" fontId="8" fillId="24" borderId="76" xfId="0" applyFont="1" applyFill="1" applyBorder="1"/>
    <xf numFmtId="0" fontId="8" fillId="24" borderId="72" xfId="0" applyFont="1" applyFill="1" applyBorder="1" applyAlignment="1">
      <alignment horizontal="center"/>
    </xf>
    <xf numFmtId="43" fontId="8" fillId="24" borderId="72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84" xfId="0" applyFill="1" applyBorder="1"/>
    <xf numFmtId="0" fontId="0" fillId="24" borderId="87" xfId="0" applyFill="1" applyBorder="1"/>
    <xf numFmtId="0" fontId="0" fillId="24" borderId="88" xfId="0" applyFill="1" applyBorder="1"/>
    <xf numFmtId="0" fontId="0" fillId="24" borderId="89" xfId="0" applyFill="1" applyBorder="1"/>
    <xf numFmtId="43" fontId="8" fillId="24" borderId="82" xfId="1" applyFont="1" applyFill="1" applyBorder="1"/>
    <xf numFmtId="0" fontId="8" fillId="24" borderId="82" xfId="0" applyFont="1" applyFill="1" applyBorder="1"/>
    <xf numFmtId="0" fontId="8" fillId="24" borderId="78" xfId="0" applyFont="1" applyFill="1" applyBorder="1" applyAlignment="1">
      <alignment horizontal="center"/>
    </xf>
    <xf numFmtId="43" fontId="8" fillId="24" borderId="78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90" xfId="0" applyFill="1" applyBorder="1"/>
    <xf numFmtId="0" fontId="0" fillId="24" borderId="93" xfId="0" applyFill="1" applyBorder="1"/>
    <xf numFmtId="0" fontId="0" fillId="24" borderId="94" xfId="0" applyFill="1" applyBorder="1"/>
    <xf numFmtId="0" fontId="0" fillId="24" borderId="95" xfId="0" applyFill="1" applyBorder="1"/>
    <xf numFmtId="43" fontId="8" fillId="24" borderId="88" xfId="1" applyFont="1" applyFill="1" applyBorder="1"/>
    <xf numFmtId="0" fontId="8" fillId="24" borderId="88" xfId="0" applyFont="1" applyFill="1" applyBorder="1"/>
    <xf numFmtId="0" fontId="8" fillId="24" borderId="84" xfId="0" applyFont="1" applyFill="1" applyBorder="1" applyAlignment="1">
      <alignment horizontal="center"/>
    </xf>
    <xf numFmtId="43" fontId="8" fillId="24" borderId="84" xfId="1" applyFont="1" applyFill="1" applyBorder="1"/>
    <xf numFmtId="0" fontId="0" fillId="24" borderId="96" xfId="0" applyFill="1" applyBorder="1"/>
    <xf numFmtId="0" fontId="0" fillId="24" borderId="99" xfId="0" applyFill="1" applyBorder="1"/>
    <xf numFmtId="0" fontId="0" fillId="24" borderId="100" xfId="0" applyFill="1" applyBorder="1"/>
    <xf numFmtId="0" fontId="0" fillId="24" borderId="101" xfId="0" applyFill="1" applyBorder="1"/>
    <xf numFmtId="43" fontId="8" fillId="24" borderId="94" xfId="1" applyFont="1" applyFill="1" applyBorder="1"/>
    <xf numFmtId="0" fontId="8" fillId="24" borderId="94" xfId="0" applyFont="1" applyFill="1" applyBorder="1"/>
    <xf numFmtId="0" fontId="8" fillId="24" borderId="90" xfId="0" applyFont="1" applyFill="1" applyBorder="1" applyAlignment="1">
      <alignment horizontal="center"/>
    </xf>
    <xf numFmtId="43" fontId="8" fillId="24" borderId="90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102" xfId="0" applyFill="1" applyBorder="1"/>
    <xf numFmtId="0" fontId="0" fillId="24" borderId="105" xfId="0" applyFill="1" applyBorder="1"/>
    <xf numFmtId="0" fontId="0" fillId="24" borderId="106" xfId="0" applyFill="1" applyBorder="1"/>
    <xf numFmtId="0" fontId="0" fillId="24" borderId="107" xfId="0" applyFill="1" applyBorder="1"/>
    <xf numFmtId="43" fontId="8" fillId="24" borderId="100" xfId="1" applyFont="1" applyFill="1" applyBorder="1"/>
    <xf numFmtId="0" fontId="8" fillId="24" borderId="100" xfId="0" applyFont="1" applyFill="1" applyBorder="1"/>
    <xf numFmtId="0" fontId="8" fillId="24" borderId="96" xfId="0" applyFont="1" applyFill="1" applyBorder="1" applyAlignment="1">
      <alignment horizontal="center"/>
    </xf>
    <xf numFmtId="43" fontId="8" fillId="24" borderId="96" xfId="1" applyFont="1" applyFill="1" applyBorder="1"/>
    <xf numFmtId="0" fontId="10" fillId="24" borderId="96" xfId="0" applyFont="1" applyFill="1" applyBorder="1" applyAlignment="1">
      <alignment horizontal="center"/>
    </xf>
    <xf numFmtId="43" fontId="10" fillId="24" borderId="96" xfId="0" applyNumberFormat="1" applyFont="1" applyFill="1" applyBorder="1" applyAlignment="1">
      <alignment horizontal="center"/>
    </xf>
    <xf numFmtId="43" fontId="8" fillId="24" borderId="0" xfId="0" applyNumberFormat="1" applyFont="1" applyFill="1"/>
    <xf numFmtId="0" fontId="0" fillId="24" borderId="108" xfId="0" applyFill="1" applyBorder="1"/>
    <xf numFmtId="0" fontId="0" fillId="24" borderId="111" xfId="0" applyFill="1" applyBorder="1"/>
    <xf numFmtId="0" fontId="0" fillId="24" borderId="112" xfId="0" applyFill="1" applyBorder="1"/>
    <xf numFmtId="0" fontId="0" fillId="24" borderId="113" xfId="0" applyFill="1" applyBorder="1"/>
    <xf numFmtId="43" fontId="8" fillId="24" borderId="106" xfId="1" applyFont="1" applyFill="1" applyBorder="1"/>
    <xf numFmtId="0" fontId="8" fillId="24" borderId="106" xfId="0" applyFont="1" applyFill="1" applyBorder="1"/>
    <xf numFmtId="0" fontId="8" fillId="24" borderId="102" xfId="0" applyFont="1" applyFill="1" applyBorder="1" applyAlignment="1">
      <alignment horizontal="center"/>
    </xf>
    <xf numFmtId="43" fontId="8" fillId="24" borderId="102" xfId="1" applyFont="1" applyFill="1" applyBorder="1"/>
    <xf numFmtId="0" fontId="10" fillId="24" borderId="0" xfId="0" applyFont="1" applyFill="1" applyAlignment="1">
      <alignment horizontal="right"/>
    </xf>
    <xf numFmtId="44" fontId="11" fillId="24" borderId="114" xfId="0" applyNumberFormat="1" applyFont="1" applyFill="1" applyBorder="1"/>
    <xf numFmtId="0" fontId="11" fillId="24" borderId="0" xfId="0" applyFont="1" applyFill="1" applyAlignment="1">
      <alignment horizontal="right"/>
    </xf>
    <xf numFmtId="44" fontId="12" fillId="24" borderId="0" xfId="2" applyFont="1" applyFill="1"/>
    <xf numFmtId="0" fontId="12" fillId="24" borderId="0" xfId="0" applyFont="1" applyFill="1" applyAlignment="1">
      <alignment horizontal="right"/>
    </xf>
    <xf numFmtId="43" fontId="11" fillId="24" borderId="114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115" xfId="0" applyFill="1" applyBorder="1"/>
    <xf numFmtId="0" fontId="0" fillId="24" borderId="118" xfId="0" applyFill="1" applyBorder="1"/>
    <xf numFmtId="0" fontId="0" fillId="24" borderId="119" xfId="0" applyFill="1" applyBorder="1"/>
    <xf numFmtId="0" fontId="0" fillId="24" borderId="120" xfId="0" applyFill="1" applyBorder="1"/>
    <xf numFmtId="43" fontId="8" fillId="24" borderId="112" xfId="1" applyFont="1" applyFill="1" applyBorder="1"/>
    <xf numFmtId="0" fontId="8" fillId="24" borderId="112" xfId="0" applyFont="1" applyFill="1" applyBorder="1"/>
    <xf numFmtId="0" fontId="8" fillId="24" borderId="108" xfId="0" applyFont="1" applyFill="1" applyBorder="1" applyAlignment="1">
      <alignment horizontal="center"/>
    </xf>
    <xf numFmtId="43" fontId="8" fillId="24" borderId="108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121" xfId="0" applyFill="1" applyBorder="1"/>
    <xf numFmtId="0" fontId="0" fillId="24" borderId="124" xfId="0" applyFill="1" applyBorder="1"/>
    <xf numFmtId="0" fontId="0" fillId="24" borderId="125" xfId="0" applyFill="1" applyBorder="1"/>
    <xf numFmtId="0" fontId="0" fillId="24" borderId="126" xfId="0" applyFill="1" applyBorder="1"/>
    <xf numFmtId="43" fontId="8" fillId="24" borderId="119" xfId="1" applyFont="1" applyFill="1" applyBorder="1"/>
    <xf numFmtId="0" fontId="8" fillId="24" borderId="119" xfId="0" applyFont="1" applyFill="1" applyBorder="1"/>
    <xf numFmtId="0" fontId="8" fillId="24" borderId="115" xfId="0" applyFont="1" applyFill="1" applyBorder="1" applyAlignment="1">
      <alignment horizontal="center"/>
    </xf>
    <xf numFmtId="43" fontId="8" fillId="24" borderId="115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127" xfId="0" applyFill="1" applyBorder="1"/>
    <xf numFmtId="0" fontId="0" fillId="24" borderId="130" xfId="0" applyFill="1" applyBorder="1"/>
    <xf numFmtId="0" fontId="0" fillId="24" borderId="131" xfId="0" applyFill="1" applyBorder="1"/>
    <xf numFmtId="0" fontId="0" fillId="24" borderId="132" xfId="0" applyFill="1" applyBorder="1"/>
    <xf numFmtId="43" fontId="8" fillId="24" borderId="125" xfId="1" applyFont="1" applyFill="1" applyBorder="1"/>
    <xf numFmtId="0" fontId="8" fillId="24" borderId="125" xfId="0" applyFont="1" applyFill="1" applyBorder="1"/>
    <xf numFmtId="0" fontId="8" fillId="24" borderId="121" xfId="0" applyFont="1" applyFill="1" applyBorder="1" applyAlignment="1">
      <alignment horizontal="center"/>
    </xf>
    <xf numFmtId="43" fontId="8" fillId="24" borderId="121" xfId="1" applyFont="1" applyFill="1" applyBorder="1"/>
    <xf numFmtId="0" fontId="0" fillId="24" borderId="133" xfId="0" applyFill="1" applyBorder="1"/>
    <xf numFmtId="0" fontId="0" fillId="24" borderId="136" xfId="0" applyFill="1" applyBorder="1"/>
    <xf numFmtId="0" fontId="0" fillId="24" borderId="137" xfId="0" applyFill="1" applyBorder="1"/>
    <xf numFmtId="0" fontId="0" fillId="24" borderId="138" xfId="0" applyFill="1" applyBorder="1"/>
    <xf numFmtId="43" fontId="8" fillId="24" borderId="131" xfId="1" applyFont="1" applyFill="1" applyBorder="1"/>
    <xf numFmtId="0" fontId="8" fillId="24" borderId="131" xfId="0" applyFont="1" applyFill="1" applyBorder="1"/>
    <xf numFmtId="0" fontId="8" fillId="24" borderId="127" xfId="0" applyFont="1" applyFill="1" applyBorder="1" applyAlignment="1">
      <alignment horizontal="center"/>
    </xf>
    <xf numFmtId="43" fontId="8" fillId="24" borderId="127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10" fillId="24" borderId="127" xfId="0" applyFont="1" applyFill="1" applyBorder="1" applyAlignment="1">
      <alignment horizontal="center"/>
    </xf>
    <xf numFmtId="43" fontId="10" fillId="24" borderId="127" xfId="1" applyFont="1" applyFill="1" applyBorder="1" applyAlignment="1">
      <alignment horizont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140" xfId="0" applyFill="1" applyBorder="1"/>
    <xf numFmtId="0" fontId="0" fillId="24" borderId="143" xfId="0" applyFill="1" applyBorder="1"/>
    <xf numFmtId="0" fontId="0" fillId="24" borderId="144" xfId="0" applyFill="1" applyBorder="1"/>
    <xf numFmtId="0" fontId="0" fillId="24" borderId="145" xfId="0" applyFill="1" applyBorder="1"/>
    <xf numFmtId="43" fontId="8" fillId="24" borderId="137" xfId="1" applyFont="1" applyFill="1" applyBorder="1"/>
    <xf numFmtId="0" fontId="8" fillId="24" borderId="137" xfId="0" applyFont="1" applyFill="1" applyBorder="1"/>
    <xf numFmtId="0" fontId="8" fillId="24" borderId="133" xfId="0" applyFont="1" applyFill="1" applyBorder="1" applyAlignment="1">
      <alignment horizontal="center"/>
    </xf>
    <xf numFmtId="43" fontId="8" fillId="24" borderId="133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146" xfId="0" applyFill="1" applyBorder="1"/>
    <xf numFmtId="0" fontId="0" fillId="24" borderId="149" xfId="0" applyFill="1" applyBorder="1"/>
    <xf numFmtId="0" fontId="0" fillId="24" borderId="150" xfId="0" applyFill="1" applyBorder="1"/>
    <xf numFmtId="0" fontId="0" fillId="24" borderId="151" xfId="0" applyFill="1" applyBorder="1"/>
    <xf numFmtId="43" fontId="8" fillId="24" borderId="144" xfId="1" applyFont="1" applyFill="1" applyBorder="1"/>
    <xf numFmtId="0" fontId="8" fillId="24" borderId="144" xfId="0" applyFont="1" applyFill="1" applyBorder="1"/>
    <xf numFmtId="0" fontId="8" fillId="24" borderId="140" xfId="0" applyFont="1" applyFill="1" applyBorder="1" applyAlignment="1">
      <alignment horizontal="center"/>
    </xf>
    <xf numFmtId="43" fontId="8" fillId="24" borderId="140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152" xfId="0" applyFill="1" applyBorder="1"/>
    <xf numFmtId="0" fontId="0" fillId="24" borderId="155" xfId="0" applyFill="1" applyBorder="1"/>
    <xf numFmtId="0" fontId="0" fillId="24" borderId="156" xfId="0" applyFill="1" applyBorder="1"/>
    <xf numFmtId="0" fontId="0" fillId="24" borderId="157" xfId="0" applyFill="1" applyBorder="1"/>
    <xf numFmtId="43" fontId="8" fillId="24" borderId="150" xfId="1" applyFont="1" applyFill="1" applyBorder="1"/>
    <xf numFmtId="0" fontId="8" fillId="24" borderId="150" xfId="0" applyFont="1" applyFill="1" applyBorder="1"/>
    <xf numFmtId="0" fontId="8" fillId="24" borderId="146" xfId="0" applyFont="1" applyFill="1" applyBorder="1" applyAlignment="1">
      <alignment horizontal="center"/>
    </xf>
    <xf numFmtId="43" fontId="8" fillId="24" borderId="146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158" xfId="0" applyFill="1" applyBorder="1"/>
    <xf numFmtId="0" fontId="0" fillId="24" borderId="161" xfId="0" applyFill="1" applyBorder="1"/>
    <xf numFmtId="0" fontId="0" fillId="24" borderId="162" xfId="0" applyFill="1" applyBorder="1"/>
    <xf numFmtId="0" fontId="0" fillId="24" borderId="163" xfId="0" applyFill="1" applyBorder="1"/>
    <xf numFmtId="43" fontId="8" fillId="24" borderId="156" xfId="1" applyFont="1" applyFill="1" applyBorder="1"/>
    <xf numFmtId="0" fontId="8" fillId="24" borderId="156" xfId="0" applyFont="1" applyFill="1" applyBorder="1"/>
    <xf numFmtId="0" fontId="8" fillId="24" borderId="152" xfId="0" applyFont="1" applyFill="1" applyBorder="1" applyAlignment="1">
      <alignment horizontal="center"/>
    </xf>
    <xf numFmtId="43" fontId="8" fillId="24" borderId="152" xfId="1" applyFont="1" applyFill="1" applyBorder="1"/>
    <xf numFmtId="0" fontId="0" fillId="24" borderId="164" xfId="0" applyFill="1" applyBorder="1"/>
    <xf numFmtId="0" fontId="0" fillId="24" borderId="167" xfId="0" applyFill="1" applyBorder="1"/>
    <xf numFmtId="0" fontId="0" fillId="24" borderId="168" xfId="0" applyFill="1" applyBorder="1"/>
    <xf numFmtId="0" fontId="0" fillId="24" borderId="169" xfId="0" applyFill="1" applyBorder="1"/>
    <xf numFmtId="43" fontId="8" fillId="24" borderId="162" xfId="1" applyFont="1" applyFill="1" applyBorder="1"/>
    <xf numFmtId="0" fontId="8" fillId="24" borderId="162" xfId="0" applyFont="1" applyFill="1" applyBorder="1"/>
    <xf numFmtId="0" fontId="8" fillId="24" borderId="158" xfId="0" applyFont="1" applyFill="1" applyBorder="1" applyAlignment="1">
      <alignment horizontal="center"/>
    </xf>
    <xf numFmtId="43" fontId="8" fillId="24" borderId="158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170" xfId="0" applyFill="1" applyBorder="1"/>
    <xf numFmtId="0" fontId="0" fillId="24" borderId="173" xfId="0" applyFill="1" applyBorder="1"/>
    <xf numFmtId="0" fontId="0" fillId="24" borderId="174" xfId="0" applyFill="1" applyBorder="1"/>
    <xf numFmtId="0" fontId="0" fillId="24" borderId="175" xfId="0" applyFill="1" applyBorder="1"/>
    <xf numFmtId="43" fontId="8" fillId="24" borderId="168" xfId="1" applyFont="1" applyFill="1" applyBorder="1"/>
    <xf numFmtId="0" fontId="8" fillId="24" borderId="168" xfId="0" applyFont="1" applyFill="1" applyBorder="1"/>
    <xf numFmtId="0" fontId="8" fillId="24" borderId="164" xfId="0" applyFont="1" applyFill="1" applyBorder="1" applyAlignment="1">
      <alignment horizontal="center"/>
    </xf>
    <xf numFmtId="43" fontId="8" fillId="24" borderId="164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176" xfId="0" applyFill="1" applyBorder="1"/>
    <xf numFmtId="0" fontId="0" fillId="24" borderId="179" xfId="0" applyFill="1" applyBorder="1"/>
    <xf numFmtId="0" fontId="0" fillId="24" borderId="180" xfId="0" applyFill="1" applyBorder="1"/>
    <xf numFmtId="0" fontId="0" fillId="24" borderId="181" xfId="0" applyFill="1" applyBorder="1"/>
    <xf numFmtId="43" fontId="8" fillId="24" borderId="174" xfId="1" applyFont="1" applyFill="1" applyBorder="1"/>
    <xf numFmtId="0" fontId="8" fillId="24" borderId="174" xfId="0" applyFont="1" applyFill="1" applyBorder="1"/>
    <xf numFmtId="0" fontId="8" fillId="24" borderId="170" xfId="0" applyFont="1" applyFill="1" applyBorder="1" applyAlignment="1">
      <alignment horizontal="center"/>
    </xf>
    <xf numFmtId="43" fontId="8" fillId="24" borderId="170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182" xfId="0" applyFill="1" applyBorder="1"/>
    <xf numFmtId="0" fontId="0" fillId="24" borderId="185" xfId="0" applyFill="1" applyBorder="1"/>
    <xf numFmtId="0" fontId="0" fillId="24" borderId="186" xfId="0" applyFill="1" applyBorder="1"/>
    <xf numFmtId="0" fontId="0" fillId="24" borderId="187" xfId="0" applyFill="1" applyBorder="1"/>
    <xf numFmtId="43" fontId="8" fillId="24" borderId="180" xfId="1" applyFont="1" applyFill="1" applyBorder="1"/>
    <xf numFmtId="0" fontId="8" fillId="24" borderId="180" xfId="0" applyFont="1" applyFill="1" applyBorder="1"/>
    <xf numFmtId="0" fontId="8" fillId="24" borderId="176" xfId="0" applyFont="1" applyFill="1" applyBorder="1" applyAlignment="1">
      <alignment horizontal="center"/>
    </xf>
    <xf numFmtId="43" fontId="8" fillId="24" borderId="176" xfId="1" applyFont="1" applyFill="1" applyBorder="1"/>
    <xf numFmtId="0" fontId="0" fillId="24" borderId="188" xfId="0" applyFill="1" applyBorder="1"/>
    <xf numFmtId="0" fontId="0" fillId="24" borderId="191" xfId="0" applyFill="1" applyBorder="1"/>
    <xf numFmtId="0" fontId="0" fillId="24" borderId="192" xfId="0" applyFill="1" applyBorder="1"/>
    <xf numFmtId="0" fontId="0" fillId="24" borderId="193" xfId="0" applyFill="1" applyBorder="1"/>
    <xf numFmtId="43" fontId="8" fillId="24" borderId="186" xfId="1" applyFont="1" applyFill="1" applyBorder="1"/>
    <xf numFmtId="0" fontId="8" fillId="24" borderId="186" xfId="0" applyFont="1" applyFill="1" applyBorder="1"/>
    <xf numFmtId="0" fontId="8" fillId="24" borderId="182" xfId="0" applyFont="1" applyFill="1" applyBorder="1" applyAlignment="1">
      <alignment horizontal="center"/>
    </xf>
    <xf numFmtId="43" fontId="8" fillId="24" borderId="182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194" xfId="0" applyFill="1" applyBorder="1"/>
    <xf numFmtId="0" fontId="0" fillId="24" borderId="197" xfId="0" applyFill="1" applyBorder="1"/>
    <xf numFmtId="0" fontId="0" fillId="24" borderId="198" xfId="0" applyFill="1" applyBorder="1"/>
    <xf numFmtId="0" fontId="0" fillId="24" borderId="199" xfId="0" applyFill="1" applyBorder="1"/>
    <xf numFmtId="43" fontId="8" fillId="24" borderId="192" xfId="1" applyFont="1" applyFill="1" applyBorder="1"/>
    <xf numFmtId="0" fontId="8" fillId="24" borderId="192" xfId="0" applyFont="1" applyFill="1" applyBorder="1"/>
    <xf numFmtId="0" fontId="8" fillId="24" borderId="188" xfId="0" applyFont="1" applyFill="1" applyBorder="1" applyAlignment="1">
      <alignment horizontal="center"/>
    </xf>
    <xf numFmtId="43" fontId="8" fillId="24" borderId="188" xfId="1" applyFont="1" applyFill="1" applyBorder="1"/>
    <xf numFmtId="0" fontId="0" fillId="24" borderId="200" xfId="0" applyFill="1" applyBorder="1"/>
    <xf numFmtId="0" fontId="0" fillId="24" borderId="203" xfId="0" applyFill="1" applyBorder="1"/>
    <xf numFmtId="0" fontId="0" fillId="24" borderId="204" xfId="0" applyFill="1" applyBorder="1"/>
    <xf numFmtId="0" fontId="0" fillId="24" borderId="205" xfId="0" applyFill="1" applyBorder="1"/>
    <xf numFmtId="43" fontId="8" fillId="24" borderId="198" xfId="1" applyFont="1" applyFill="1" applyBorder="1"/>
    <xf numFmtId="0" fontId="8" fillId="24" borderId="198" xfId="0" applyFont="1" applyFill="1" applyBorder="1"/>
    <xf numFmtId="0" fontId="8" fillId="24" borderId="194" xfId="0" applyFont="1" applyFill="1" applyBorder="1" applyAlignment="1">
      <alignment horizontal="center"/>
    </xf>
    <xf numFmtId="43" fontId="8" fillId="24" borderId="194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206" xfId="0" applyFill="1" applyBorder="1"/>
    <xf numFmtId="0" fontId="0" fillId="24" borderId="209" xfId="0" applyFill="1" applyBorder="1"/>
    <xf numFmtId="0" fontId="0" fillId="24" borderId="210" xfId="0" applyFill="1" applyBorder="1"/>
    <xf numFmtId="0" fontId="0" fillId="24" borderId="211" xfId="0" applyFill="1" applyBorder="1"/>
    <xf numFmtId="43" fontId="8" fillId="24" borderId="204" xfId="1" applyFont="1" applyFill="1" applyBorder="1"/>
    <xf numFmtId="0" fontId="8" fillId="24" borderId="204" xfId="0" applyFont="1" applyFill="1" applyBorder="1"/>
    <xf numFmtId="0" fontId="8" fillId="24" borderId="200" xfId="0" applyFont="1" applyFill="1" applyBorder="1" applyAlignment="1">
      <alignment horizontal="center"/>
    </xf>
    <xf numFmtId="43" fontId="8" fillId="24" borderId="200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212" xfId="0" applyFill="1" applyBorder="1"/>
    <xf numFmtId="0" fontId="0" fillId="24" borderId="215" xfId="0" applyFill="1" applyBorder="1"/>
    <xf numFmtId="0" fontId="0" fillId="24" borderId="216" xfId="0" applyFill="1" applyBorder="1"/>
    <xf numFmtId="0" fontId="0" fillId="24" borderId="217" xfId="0" applyFill="1" applyBorder="1"/>
    <xf numFmtId="43" fontId="8" fillId="24" borderId="210" xfId="1" applyFont="1" applyFill="1" applyBorder="1"/>
    <xf numFmtId="0" fontId="8" fillId="24" borderId="210" xfId="0" applyFont="1" applyFill="1" applyBorder="1"/>
    <xf numFmtId="0" fontId="8" fillId="24" borderId="206" xfId="0" applyFont="1" applyFill="1" applyBorder="1" applyAlignment="1">
      <alignment horizontal="center"/>
    </xf>
    <xf numFmtId="43" fontId="8" fillId="24" borderId="206" xfId="1" applyFont="1" applyFill="1" applyBorder="1"/>
    <xf numFmtId="0" fontId="0" fillId="24" borderId="218" xfId="0" applyFill="1" applyBorder="1"/>
    <xf numFmtId="0" fontId="0" fillId="24" borderId="221" xfId="0" applyFill="1" applyBorder="1"/>
    <xf numFmtId="0" fontId="0" fillId="24" borderId="222" xfId="0" applyFill="1" applyBorder="1"/>
    <xf numFmtId="0" fontId="0" fillId="24" borderId="223" xfId="0" applyFill="1" applyBorder="1"/>
    <xf numFmtId="43" fontId="8" fillId="24" borderId="216" xfId="1" applyFont="1" applyFill="1" applyBorder="1"/>
    <xf numFmtId="0" fontId="8" fillId="24" borderId="216" xfId="0" applyFont="1" applyFill="1" applyBorder="1"/>
    <xf numFmtId="0" fontId="8" fillId="24" borderId="212" xfId="0" applyFont="1" applyFill="1" applyBorder="1" applyAlignment="1">
      <alignment horizontal="center"/>
    </xf>
    <xf numFmtId="43" fontId="8" fillId="24" borderId="212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224" xfId="0" applyFill="1" applyBorder="1"/>
    <xf numFmtId="0" fontId="0" fillId="24" borderId="227" xfId="0" applyFill="1" applyBorder="1"/>
    <xf numFmtId="0" fontId="0" fillId="24" borderId="228" xfId="0" applyFill="1" applyBorder="1"/>
    <xf numFmtId="0" fontId="0" fillId="24" borderId="229" xfId="0" applyFill="1" applyBorder="1"/>
    <xf numFmtId="43" fontId="8" fillId="24" borderId="222" xfId="1" applyFont="1" applyFill="1" applyBorder="1"/>
    <xf numFmtId="0" fontId="8" fillId="24" borderId="222" xfId="0" applyFont="1" applyFill="1" applyBorder="1"/>
    <xf numFmtId="0" fontId="8" fillId="24" borderId="218" xfId="0" applyFont="1" applyFill="1" applyBorder="1" applyAlignment="1">
      <alignment horizontal="center"/>
    </xf>
    <xf numFmtId="43" fontId="8" fillId="24" borderId="218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230" xfId="0" applyFill="1" applyBorder="1"/>
    <xf numFmtId="0" fontId="0" fillId="24" borderId="233" xfId="0" applyFill="1" applyBorder="1"/>
    <xf numFmtId="0" fontId="0" fillId="24" borderId="234" xfId="0" applyFill="1" applyBorder="1"/>
    <xf numFmtId="0" fontId="0" fillId="24" borderId="235" xfId="0" applyFill="1" applyBorder="1"/>
    <xf numFmtId="43" fontId="8" fillId="24" borderId="228" xfId="1" applyFont="1" applyFill="1" applyBorder="1"/>
    <xf numFmtId="0" fontId="8" fillId="24" borderId="228" xfId="0" applyFont="1" applyFill="1" applyBorder="1"/>
    <xf numFmtId="0" fontId="8" fillId="24" borderId="224" xfId="0" applyFont="1" applyFill="1" applyBorder="1" applyAlignment="1">
      <alignment horizontal="center"/>
    </xf>
    <xf numFmtId="43" fontId="8" fillId="24" borderId="224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236" xfId="0" applyFill="1" applyBorder="1"/>
    <xf numFmtId="0" fontId="0" fillId="24" borderId="239" xfId="0" applyFill="1" applyBorder="1"/>
    <xf numFmtId="0" fontId="0" fillId="24" borderId="240" xfId="0" applyFill="1" applyBorder="1"/>
    <xf numFmtId="0" fontId="0" fillId="24" borderId="241" xfId="0" applyFill="1" applyBorder="1"/>
    <xf numFmtId="43" fontId="8" fillId="24" borderId="234" xfId="1" applyFont="1" applyFill="1" applyBorder="1"/>
    <xf numFmtId="0" fontId="8" fillId="24" borderId="234" xfId="0" applyFont="1" applyFill="1" applyBorder="1"/>
    <xf numFmtId="0" fontId="8" fillId="24" borderId="230" xfId="0" applyFont="1" applyFill="1" applyBorder="1" applyAlignment="1">
      <alignment horizontal="center"/>
    </xf>
    <xf numFmtId="43" fontId="8" fillId="24" borderId="230" xfId="1" applyFont="1" applyFill="1" applyBorder="1"/>
    <xf numFmtId="0" fontId="0" fillId="24" borderId="242" xfId="0" applyFill="1" applyBorder="1"/>
    <xf numFmtId="0" fontId="0" fillId="24" borderId="245" xfId="0" applyFill="1" applyBorder="1"/>
    <xf numFmtId="0" fontId="0" fillId="24" borderId="246" xfId="0" applyFill="1" applyBorder="1"/>
    <xf numFmtId="0" fontId="0" fillId="24" borderId="247" xfId="0" applyFill="1" applyBorder="1"/>
    <xf numFmtId="43" fontId="8" fillId="24" borderId="240" xfId="1" applyFont="1" applyFill="1" applyBorder="1"/>
    <xf numFmtId="0" fontId="8" fillId="24" borderId="240" xfId="0" applyFont="1" applyFill="1" applyBorder="1"/>
    <xf numFmtId="0" fontId="8" fillId="24" borderId="236" xfId="0" applyFont="1" applyFill="1" applyBorder="1" applyAlignment="1">
      <alignment horizontal="center"/>
    </xf>
    <xf numFmtId="43" fontId="8" fillId="24" borderId="236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248" xfId="0" applyFill="1" applyBorder="1"/>
    <xf numFmtId="0" fontId="0" fillId="24" borderId="251" xfId="0" applyFill="1" applyBorder="1"/>
    <xf numFmtId="0" fontId="0" fillId="24" borderId="252" xfId="0" applyFill="1" applyBorder="1"/>
    <xf numFmtId="0" fontId="0" fillId="24" borderId="253" xfId="0" applyFill="1" applyBorder="1"/>
    <xf numFmtId="43" fontId="8" fillId="24" borderId="246" xfId="1" applyFont="1" applyFill="1" applyBorder="1"/>
    <xf numFmtId="0" fontId="8" fillId="24" borderId="246" xfId="0" applyFont="1" applyFill="1" applyBorder="1"/>
    <xf numFmtId="0" fontId="8" fillId="24" borderId="242" xfId="0" applyFont="1" applyFill="1" applyBorder="1" applyAlignment="1">
      <alignment horizontal="center"/>
    </xf>
    <xf numFmtId="43" fontId="8" fillId="24" borderId="242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254" xfId="0" applyFill="1" applyBorder="1"/>
    <xf numFmtId="0" fontId="0" fillId="24" borderId="257" xfId="0" applyFill="1" applyBorder="1"/>
    <xf numFmtId="0" fontId="0" fillId="24" borderId="258" xfId="0" applyFill="1" applyBorder="1"/>
    <xf numFmtId="0" fontId="0" fillId="24" borderId="259" xfId="0" applyFill="1" applyBorder="1"/>
    <xf numFmtId="43" fontId="8" fillId="24" borderId="252" xfId="1" applyFont="1" applyFill="1" applyBorder="1"/>
    <xf numFmtId="0" fontId="8" fillId="24" borderId="248" xfId="0" applyFont="1" applyFill="1" applyBorder="1" applyAlignment="1">
      <alignment horizontal="center"/>
    </xf>
    <xf numFmtId="43" fontId="8" fillId="24" borderId="248" xfId="1" applyFont="1" applyFill="1" applyBorder="1"/>
    <xf numFmtId="0" fontId="0" fillId="24" borderId="260" xfId="0" applyFill="1" applyBorder="1"/>
    <xf numFmtId="0" fontId="0" fillId="24" borderId="263" xfId="0" applyFill="1" applyBorder="1"/>
    <xf numFmtId="0" fontId="0" fillId="24" borderId="264" xfId="0" applyFill="1" applyBorder="1"/>
    <xf numFmtId="0" fontId="0" fillId="24" borderId="265" xfId="0" applyFill="1" applyBorder="1"/>
    <xf numFmtId="43" fontId="8" fillId="24" borderId="258" xfId="1" applyFont="1" applyFill="1" applyBorder="1"/>
    <xf numFmtId="0" fontId="8" fillId="24" borderId="258" xfId="0" applyFont="1" applyFill="1" applyBorder="1"/>
    <xf numFmtId="0" fontId="8" fillId="24" borderId="254" xfId="0" applyFont="1" applyFill="1" applyBorder="1" applyAlignment="1">
      <alignment horizontal="center"/>
    </xf>
    <xf numFmtId="43" fontId="8" fillId="24" borderId="254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0" xfId="0" applyFont="1" applyFill="1" applyAlignment="1">
      <alignment horizontal="right"/>
    </xf>
    <xf numFmtId="43" fontId="5" fillId="24" borderId="0" xfId="1" applyFont="1" applyFill="1"/>
    <xf numFmtId="44" fontId="8" fillId="24" borderId="114" xfId="2" applyFont="1" applyFill="1" applyBorder="1"/>
    <xf numFmtId="14" fontId="2" fillId="24" borderId="0" xfId="0" applyNumberFormat="1" applyFont="1" applyFill="1"/>
    <xf numFmtId="0" fontId="0" fillId="24" borderId="266" xfId="0" applyFill="1" applyBorder="1"/>
    <xf numFmtId="0" fontId="0" fillId="24" borderId="269" xfId="0" applyFill="1" applyBorder="1"/>
    <xf numFmtId="0" fontId="0" fillId="24" borderId="270" xfId="0" applyFill="1" applyBorder="1"/>
    <xf numFmtId="0" fontId="0" fillId="24" borderId="271" xfId="0" applyFill="1" applyBorder="1"/>
    <xf numFmtId="43" fontId="8" fillId="24" borderId="264" xfId="1" applyFont="1" applyFill="1" applyBorder="1"/>
    <xf numFmtId="0" fontId="8" fillId="24" borderId="264" xfId="0" applyFont="1" applyFill="1" applyBorder="1"/>
    <xf numFmtId="0" fontId="8" fillId="24" borderId="260" xfId="0" applyFont="1" applyFill="1" applyBorder="1" applyAlignment="1">
      <alignment horizontal="center"/>
    </xf>
    <xf numFmtId="43" fontId="8" fillId="24" borderId="260" xfId="1" applyFont="1" applyFill="1" applyBorder="1"/>
    <xf numFmtId="0" fontId="8" fillId="24" borderId="266" xfId="0" applyFont="1" applyFill="1" applyBorder="1" applyAlignment="1">
      <alignment horizontal="center"/>
    </xf>
    <xf numFmtId="43" fontId="8" fillId="24" borderId="266" xfId="1" applyFont="1" applyFill="1" applyBorder="1"/>
    <xf numFmtId="43" fontId="8" fillId="24" borderId="270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44" fontId="5" fillId="24" borderId="0" xfId="2" applyFont="1" applyFill="1"/>
    <xf numFmtId="44" fontId="8" fillId="24" borderId="114" xfId="0" applyNumberFormat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272" xfId="0" applyFill="1" applyBorder="1"/>
    <xf numFmtId="0" fontId="0" fillId="24" borderId="275" xfId="0" applyFill="1" applyBorder="1"/>
    <xf numFmtId="0" fontId="0" fillId="24" borderId="276" xfId="0" applyFill="1" applyBorder="1"/>
    <xf numFmtId="0" fontId="0" fillId="24" borderId="277" xfId="0" applyFill="1" applyBorder="1"/>
    <xf numFmtId="0" fontId="8" fillId="24" borderId="270" xfId="0" applyFont="1" applyFill="1" applyBorder="1"/>
    <xf numFmtId="0" fontId="0" fillId="24" borderId="278" xfId="0" applyFill="1" applyBorder="1"/>
    <xf numFmtId="0" fontId="0" fillId="24" borderId="281" xfId="0" applyFill="1" applyBorder="1"/>
    <xf numFmtId="0" fontId="0" fillId="24" borderId="282" xfId="0" applyFill="1" applyBorder="1"/>
    <xf numFmtId="0" fontId="0" fillId="24" borderId="283" xfId="0" applyFill="1" applyBorder="1"/>
    <xf numFmtId="43" fontId="8" fillId="24" borderId="276" xfId="1" applyFont="1" applyFill="1" applyBorder="1"/>
    <xf numFmtId="0" fontId="8" fillId="24" borderId="276" xfId="0" applyFont="1" applyFill="1" applyBorder="1"/>
    <xf numFmtId="0" fontId="8" fillId="24" borderId="272" xfId="0" applyFont="1" applyFill="1" applyBorder="1" applyAlignment="1">
      <alignment horizontal="center"/>
    </xf>
    <xf numFmtId="43" fontId="8" fillId="24" borderId="272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44" fontId="0" fillId="24" borderId="0" xfId="0" applyNumberFormat="1" applyFill="1"/>
    <xf numFmtId="0" fontId="0" fillId="24" borderId="284" xfId="0" applyFill="1" applyBorder="1"/>
    <xf numFmtId="0" fontId="0" fillId="24" borderId="287" xfId="0" applyFill="1" applyBorder="1"/>
    <xf numFmtId="0" fontId="0" fillId="24" borderId="288" xfId="0" applyFill="1" applyBorder="1"/>
    <xf numFmtId="0" fontId="0" fillId="24" borderId="289" xfId="0" applyFill="1" applyBorder="1"/>
    <xf numFmtId="43" fontId="8" fillId="24" borderId="282" xfId="1" applyFont="1" applyFill="1" applyBorder="1"/>
    <xf numFmtId="0" fontId="8" fillId="24" borderId="282" xfId="0" applyFont="1" applyFill="1" applyBorder="1"/>
    <xf numFmtId="0" fontId="8" fillId="24" borderId="278" xfId="0" applyFont="1" applyFill="1" applyBorder="1" applyAlignment="1">
      <alignment horizontal="center"/>
    </xf>
    <xf numFmtId="43" fontId="8" fillId="24" borderId="278" xfId="1" applyFont="1" applyFill="1" applyBorder="1"/>
    <xf numFmtId="0" fontId="0" fillId="24" borderId="290" xfId="0" applyFill="1" applyBorder="1"/>
    <xf numFmtId="0" fontId="0" fillId="24" borderId="293" xfId="0" applyFill="1" applyBorder="1"/>
    <xf numFmtId="0" fontId="0" fillId="24" borderId="294" xfId="0" applyFill="1" applyBorder="1"/>
    <xf numFmtId="0" fontId="0" fillId="24" borderId="295" xfId="0" applyFill="1" applyBorder="1"/>
    <xf numFmtId="43" fontId="8" fillId="24" borderId="288" xfId="1" applyFont="1" applyFill="1" applyBorder="1"/>
    <xf numFmtId="0" fontId="8" fillId="24" borderId="288" xfId="0" applyFont="1" applyFill="1" applyBorder="1"/>
    <xf numFmtId="0" fontId="8" fillId="24" borderId="284" xfId="0" applyFont="1" applyFill="1" applyBorder="1" applyAlignment="1">
      <alignment horizontal="center"/>
    </xf>
    <xf numFmtId="43" fontId="8" fillId="24" borderId="284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296" xfId="0" applyFill="1" applyBorder="1"/>
    <xf numFmtId="0" fontId="0" fillId="24" borderId="299" xfId="0" applyFill="1" applyBorder="1"/>
    <xf numFmtId="0" fontId="0" fillId="24" borderId="300" xfId="0" applyFill="1" applyBorder="1"/>
    <xf numFmtId="0" fontId="0" fillId="24" borderId="301" xfId="0" applyFill="1" applyBorder="1"/>
    <xf numFmtId="43" fontId="8" fillId="24" borderId="294" xfId="1" applyFont="1" applyFill="1" applyBorder="1"/>
    <xf numFmtId="0" fontId="8" fillId="24" borderId="294" xfId="0" applyFont="1" applyFill="1" applyBorder="1"/>
    <xf numFmtId="0" fontId="8" fillId="24" borderId="290" xfId="0" applyFont="1" applyFill="1" applyBorder="1" applyAlignment="1">
      <alignment horizontal="center"/>
    </xf>
    <xf numFmtId="43" fontId="8" fillId="24" borderId="290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302" xfId="0" applyFill="1" applyBorder="1"/>
    <xf numFmtId="0" fontId="0" fillId="24" borderId="305" xfId="0" applyFill="1" applyBorder="1"/>
    <xf numFmtId="0" fontId="0" fillId="24" borderId="306" xfId="0" applyFill="1" applyBorder="1"/>
    <xf numFmtId="0" fontId="0" fillId="24" borderId="307" xfId="0" applyFill="1" applyBorder="1"/>
    <xf numFmtId="43" fontId="8" fillId="24" borderId="300" xfId="1" applyFont="1" applyFill="1" applyBorder="1"/>
    <xf numFmtId="0" fontId="8" fillId="24" borderId="300" xfId="0" applyFont="1" applyFill="1" applyBorder="1"/>
    <xf numFmtId="0" fontId="8" fillId="24" borderId="296" xfId="0" applyFont="1" applyFill="1" applyBorder="1" applyAlignment="1">
      <alignment horizontal="center"/>
    </xf>
    <xf numFmtId="43" fontId="8" fillId="24" borderId="296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308" xfId="0" applyFill="1" applyBorder="1"/>
    <xf numFmtId="0" fontId="0" fillId="24" borderId="311" xfId="0" applyFill="1" applyBorder="1"/>
    <xf numFmtId="0" fontId="0" fillId="24" borderId="312" xfId="0" applyFill="1" applyBorder="1"/>
    <xf numFmtId="0" fontId="0" fillId="24" borderId="313" xfId="0" applyFill="1" applyBorder="1"/>
    <xf numFmtId="43" fontId="8" fillId="24" borderId="306" xfId="1" applyFont="1" applyFill="1" applyBorder="1"/>
    <xf numFmtId="0" fontId="8" fillId="24" borderId="306" xfId="0" applyFont="1" applyFill="1" applyBorder="1"/>
    <xf numFmtId="0" fontId="8" fillId="24" borderId="302" xfId="0" applyFont="1" applyFill="1" applyBorder="1" applyAlignment="1">
      <alignment horizontal="center"/>
    </xf>
    <xf numFmtId="43" fontId="8" fillId="24" borderId="302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314" xfId="0" applyFill="1" applyBorder="1"/>
    <xf numFmtId="0" fontId="0" fillId="24" borderId="317" xfId="0" applyFill="1" applyBorder="1"/>
    <xf numFmtId="0" fontId="0" fillId="24" borderId="318" xfId="0" applyFill="1" applyBorder="1"/>
    <xf numFmtId="0" fontId="0" fillId="24" borderId="319" xfId="0" applyFill="1" applyBorder="1"/>
    <xf numFmtId="43" fontId="8" fillId="24" borderId="312" xfId="1" applyFont="1" applyFill="1" applyBorder="1"/>
    <xf numFmtId="0" fontId="8" fillId="24" borderId="312" xfId="0" applyFont="1" applyFill="1" applyBorder="1"/>
    <xf numFmtId="0" fontId="8" fillId="24" borderId="308" xfId="0" applyFont="1" applyFill="1" applyBorder="1" applyAlignment="1">
      <alignment horizontal="center"/>
    </xf>
    <xf numFmtId="43" fontId="8" fillId="24" borderId="308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320" xfId="0" applyFill="1" applyBorder="1"/>
    <xf numFmtId="0" fontId="0" fillId="24" borderId="323" xfId="0" applyFill="1" applyBorder="1"/>
    <xf numFmtId="0" fontId="0" fillId="24" borderId="324" xfId="0" applyFill="1" applyBorder="1"/>
    <xf numFmtId="0" fontId="0" fillId="24" borderId="325" xfId="0" applyFill="1" applyBorder="1"/>
    <xf numFmtId="43" fontId="8" fillId="24" borderId="318" xfId="1" applyFont="1" applyFill="1" applyBorder="1"/>
    <xf numFmtId="0" fontId="8" fillId="24" borderId="318" xfId="0" applyFont="1" applyFill="1" applyBorder="1"/>
    <xf numFmtId="0" fontId="8" fillId="24" borderId="314" xfId="0" applyFont="1" applyFill="1" applyBorder="1" applyAlignment="1">
      <alignment horizontal="center"/>
    </xf>
    <xf numFmtId="43" fontId="8" fillId="24" borderId="314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326" xfId="0" applyFill="1" applyBorder="1"/>
    <xf numFmtId="0" fontId="0" fillId="24" borderId="329" xfId="0" applyFill="1" applyBorder="1"/>
    <xf numFmtId="0" fontId="0" fillId="24" borderId="330" xfId="0" applyFill="1" applyBorder="1"/>
    <xf numFmtId="0" fontId="0" fillId="24" borderId="331" xfId="0" applyFill="1" applyBorder="1"/>
    <xf numFmtId="43" fontId="8" fillId="24" borderId="324" xfId="1" applyFont="1" applyFill="1" applyBorder="1"/>
    <xf numFmtId="0" fontId="8" fillId="24" borderId="324" xfId="0" applyFont="1" applyFill="1" applyBorder="1"/>
    <xf numFmtId="0" fontId="8" fillId="24" borderId="320" xfId="0" applyFont="1" applyFill="1" applyBorder="1" applyAlignment="1">
      <alignment horizontal="center"/>
    </xf>
    <xf numFmtId="43" fontId="8" fillId="24" borderId="320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332" xfId="0" applyFill="1" applyBorder="1"/>
    <xf numFmtId="0" fontId="0" fillId="24" borderId="335" xfId="0" applyFill="1" applyBorder="1"/>
    <xf numFmtId="0" fontId="0" fillId="24" borderId="336" xfId="0" applyFill="1" applyBorder="1"/>
    <xf numFmtId="0" fontId="0" fillId="24" borderId="337" xfId="0" applyFill="1" applyBorder="1"/>
    <xf numFmtId="43" fontId="8" fillId="24" borderId="330" xfId="1" applyFont="1" applyFill="1" applyBorder="1"/>
    <xf numFmtId="0" fontId="8" fillId="24" borderId="330" xfId="0" applyFont="1" applyFill="1" applyBorder="1"/>
    <xf numFmtId="0" fontId="8" fillId="24" borderId="326" xfId="0" applyFont="1" applyFill="1" applyBorder="1" applyAlignment="1">
      <alignment horizontal="center"/>
    </xf>
    <xf numFmtId="43" fontId="8" fillId="24" borderId="326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338" xfId="0" applyFill="1" applyBorder="1"/>
    <xf numFmtId="0" fontId="0" fillId="24" borderId="341" xfId="0" applyFill="1" applyBorder="1"/>
    <xf numFmtId="0" fontId="0" fillId="24" borderId="342" xfId="0" applyFill="1" applyBorder="1"/>
    <xf numFmtId="0" fontId="0" fillId="24" borderId="343" xfId="0" applyFill="1" applyBorder="1"/>
    <xf numFmtId="43" fontId="8" fillId="24" borderId="336" xfId="1" applyFont="1" applyFill="1" applyBorder="1"/>
    <xf numFmtId="0" fontId="8" fillId="24" borderId="336" xfId="0" applyFont="1" applyFill="1" applyBorder="1"/>
    <xf numFmtId="0" fontId="8" fillId="24" borderId="332" xfId="0" applyFont="1" applyFill="1" applyBorder="1" applyAlignment="1">
      <alignment horizontal="center"/>
    </xf>
    <xf numFmtId="43" fontId="8" fillId="24" borderId="332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344" xfId="0" applyFill="1" applyBorder="1"/>
    <xf numFmtId="0" fontId="0" fillId="24" borderId="347" xfId="0" applyFill="1" applyBorder="1"/>
    <xf numFmtId="0" fontId="0" fillId="24" borderId="348" xfId="0" applyFill="1" applyBorder="1"/>
    <xf numFmtId="0" fontId="0" fillId="24" borderId="349" xfId="0" applyFill="1" applyBorder="1"/>
    <xf numFmtId="43" fontId="8" fillId="24" borderId="342" xfId="1" applyFont="1" applyFill="1" applyBorder="1"/>
    <xf numFmtId="0" fontId="8" fillId="24" borderId="342" xfId="0" applyFont="1" applyFill="1" applyBorder="1"/>
    <xf numFmtId="0" fontId="8" fillId="24" borderId="338" xfId="0" applyFont="1" applyFill="1" applyBorder="1" applyAlignment="1">
      <alignment horizontal="center"/>
    </xf>
    <xf numFmtId="43" fontId="8" fillId="24" borderId="338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350" xfId="0" applyFill="1" applyBorder="1"/>
    <xf numFmtId="0" fontId="0" fillId="24" borderId="353" xfId="0" applyFill="1" applyBorder="1"/>
    <xf numFmtId="0" fontId="0" fillId="24" borderId="354" xfId="0" applyFill="1" applyBorder="1"/>
    <xf numFmtId="0" fontId="0" fillId="24" borderId="355" xfId="0" applyFill="1" applyBorder="1"/>
    <xf numFmtId="43" fontId="8" fillId="24" borderId="348" xfId="1" applyFont="1" applyFill="1" applyBorder="1"/>
    <xf numFmtId="0" fontId="8" fillId="24" borderId="348" xfId="0" applyFont="1" applyFill="1" applyBorder="1"/>
    <xf numFmtId="0" fontId="8" fillId="24" borderId="344" xfId="0" applyFont="1" applyFill="1" applyBorder="1" applyAlignment="1">
      <alignment horizontal="center"/>
    </xf>
    <xf numFmtId="43" fontId="8" fillId="24" borderId="344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43" fontId="8" fillId="24" borderId="0" xfId="1" applyFont="1" applyFill="1"/>
    <xf numFmtId="0" fontId="0" fillId="24" borderId="356" xfId="0" applyFill="1" applyBorder="1"/>
    <xf numFmtId="0" fontId="0" fillId="24" borderId="359" xfId="0" applyFill="1" applyBorder="1"/>
    <xf numFmtId="0" fontId="0" fillId="24" borderId="360" xfId="0" applyFill="1" applyBorder="1"/>
    <xf numFmtId="0" fontId="0" fillId="24" borderId="361" xfId="0" applyFill="1" applyBorder="1"/>
    <xf numFmtId="43" fontId="8" fillId="24" borderId="354" xfId="1" applyFont="1" applyFill="1" applyBorder="1"/>
    <xf numFmtId="0" fontId="8" fillId="24" borderId="354" xfId="0" applyFont="1" applyFill="1" applyBorder="1"/>
    <xf numFmtId="0" fontId="8" fillId="24" borderId="350" xfId="0" applyFont="1" applyFill="1" applyBorder="1" applyAlignment="1">
      <alignment horizontal="center"/>
    </xf>
    <xf numFmtId="43" fontId="8" fillId="24" borderId="350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362" xfId="0" applyFill="1" applyBorder="1"/>
    <xf numFmtId="0" fontId="0" fillId="24" borderId="365" xfId="0" applyFill="1" applyBorder="1"/>
    <xf numFmtId="0" fontId="0" fillId="24" borderId="366" xfId="0" applyFill="1" applyBorder="1"/>
    <xf numFmtId="0" fontId="0" fillId="24" borderId="367" xfId="0" applyFill="1" applyBorder="1"/>
    <xf numFmtId="43" fontId="8" fillId="24" borderId="360" xfId="1" applyFont="1" applyFill="1" applyBorder="1"/>
    <xf numFmtId="0" fontId="8" fillId="24" borderId="360" xfId="0" applyFont="1" applyFill="1" applyBorder="1"/>
    <xf numFmtId="0" fontId="8" fillId="24" borderId="356" xfId="0" applyFont="1" applyFill="1" applyBorder="1" applyAlignment="1">
      <alignment horizontal="center"/>
    </xf>
    <xf numFmtId="43" fontId="8" fillId="24" borderId="356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368" xfId="0" applyFill="1" applyBorder="1"/>
    <xf numFmtId="0" fontId="0" fillId="24" borderId="371" xfId="0" applyFill="1" applyBorder="1"/>
    <xf numFmtId="0" fontId="0" fillId="24" borderId="372" xfId="0" applyFill="1" applyBorder="1"/>
    <xf numFmtId="0" fontId="0" fillId="24" borderId="373" xfId="0" applyFill="1" applyBorder="1"/>
    <xf numFmtId="43" fontId="8" fillId="24" borderId="366" xfId="1" applyFont="1" applyFill="1" applyBorder="1"/>
    <xf numFmtId="0" fontId="8" fillId="24" borderId="366" xfId="0" applyFont="1" applyFill="1" applyBorder="1"/>
    <xf numFmtId="0" fontId="8" fillId="24" borderId="362" xfId="0" applyFont="1" applyFill="1" applyBorder="1" applyAlignment="1">
      <alignment horizontal="center"/>
    </xf>
    <xf numFmtId="43" fontId="8" fillId="24" borderId="362" xfId="1" applyFont="1" applyFill="1" applyBorder="1"/>
    <xf numFmtId="0" fontId="13" fillId="0" borderId="0" xfId="0" applyFont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374" xfId="0" applyFill="1" applyBorder="1"/>
    <xf numFmtId="0" fontId="0" fillId="24" borderId="377" xfId="0" applyFill="1" applyBorder="1"/>
    <xf numFmtId="0" fontId="0" fillId="24" borderId="378" xfId="0" applyFill="1" applyBorder="1"/>
    <xf numFmtId="0" fontId="0" fillId="24" borderId="379" xfId="0" applyFill="1" applyBorder="1"/>
    <xf numFmtId="43" fontId="8" fillId="24" borderId="372" xfId="1" applyFont="1" applyFill="1" applyBorder="1"/>
    <xf numFmtId="0" fontId="8" fillId="24" borderId="372" xfId="0" applyFont="1" applyFill="1" applyBorder="1"/>
    <xf numFmtId="0" fontId="8" fillId="24" borderId="368" xfId="0" applyFont="1" applyFill="1" applyBorder="1" applyAlignment="1">
      <alignment horizontal="center"/>
    </xf>
    <xf numFmtId="43" fontId="8" fillId="24" borderId="368" xfId="1" applyFont="1" applyFill="1" applyBorder="1"/>
    <xf numFmtId="0" fontId="8" fillId="24" borderId="369" xfId="0" applyFont="1" applyFill="1" applyBorder="1" applyAlignment="1">
      <alignment horizontal="left"/>
    </xf>
    <xf numFmtId="0" fontId="8" fillId="24" borderId="368" xfId="0" applyFont="1" applyFill="1" applyBorder="1" applyAlignment="1">
      <alignment horizontal="left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380" xfId="0" applyFill="1" applyBorder="1"/>
    <xf numFmtId="0" fontId="0" fillId="24" borderId="383" xfId="0" applyFill="1" applyBorder="1"/>
    <xf numFmtId="0" fontId="0" fillId="24" borderId="384" xfId="0" applyFill="1" applyBorder="1"/>
    <xf numFmtId="0" fontId="0" fillId="24" borderId="385" xfId="0" applyFill="1" applyBorder="1"/>
    <xf numFmtId="43" fontId="8" fillId="24" borderId="378" xfId="1" applyFont="1" applyFill="1" applyBorder="1"/>
    <xf numFmtId="0" fontId="8" fillId="24" borderId="378" xfId="0" applyFont="1" applyFill="1" applyBorder="1"/>
    <xf numFmtId="0" fontId="8" fillId="24" borderId="374" xfId="0" applyFont="1" applyFill="1" applyBorder="1" applyAlignment="1">
      <alignment horizontal="center"/>
    </xf>
    <xf numFmtId="43" fontId="8" fillId="24" borderId="374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386" xfId="0" applyFill="1" applyBorder="1"/>
    <xf numFmtId="0" fontId="0" fillId="24" borderId="389" xfId="0" applyFill="1" applyBorder="1"/>
    <xf numFmtId="0" fontId="0" fillId="24" borderId="390" xfId="0" applyFill="1" applyBorder="1"/>
    <xf numFmtId="0" fontId="0" fillId="24" borderId="391" xfId="0" applyFill="1" applyBorder="1"/>
    <xf numFmtId="43" fontId="8" fillId="24" borderId="384" xfId="1" applyFont="1" applyFill="1" applyBorder="1"/>
    <xf numFmtId="0" fontId="8" fillId="24" borderId="384" xfId="0" applyFont="1" applyFill="1" applyBorder="1"/>
    <xf numFmtId="0" fontId="8" fillId="24" borderId="380" xfId="0" applyFont="1" applyFill="1" applyBorder="1" applyAlignment="1">
      <alignment horizontal="center"/>
    </xf>
    <xf numFmtId="43" fontId="8" fillId="24" borderId="380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392" xfId="0" applyFill="1" applyBorder="1"/>
    <xf numFmtId="0" fontId="0" fillId="24" borderId="395" xfId="0" applyFill="1" applyBorder="1"/>
    <xf numFmtId="0" fontId="0" fillId="24" borderId="396" xfId="0" applyFill="1" applyBorder="1"/>
    <xf numFmtId="0" fontId="0" fillId="24" borderId="397" xfId="0" applyFill="1" applyBorder="1"/>
    <xf numFmtId="43" fontId="8" fillId="24" borderId="390" xfId="1" applyFont="1" applyFill="1" applyBorder="1"/>
    <xf numFmtId="0" fontId="8" fillId="24" borderId="390" xfId="0" applyFont="1" applyFill="1" applyBorder="1"/>
    <xf numFmtId="0" fontId="8" fillId="24" borderId="386" xfId="0" applyFont="1" applyFill="1" applyBorder="1" applyAlignment="1">
      <alignment horizontal="center"/>
    </xf>
    <xf numFmtId="43" fontId="8" fillId="24" borderId="386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398" xfId="0" applyFill="1" applyBorder="1"/>
    <xf numFmtId="0" fontId="0" fillId="24" borderId="401" xfId="0" applyFill="1" applyBorder="1"/>
    <xf numFmtId="0" fontId="0" fillId="24" borderId="402" xfId="0" applyFill="1" applyBorder="1"/>
    <xf numFmtId="0" fontId="0" fillId="24" borderId="403" xfId="0" applyFill="1" applyBorder="1"/>
    <xf numFmtId="43" fontId="8" fillId="24" borderId="396" xfId="1" applyFont="1" applyFill="1" applyBorder="1"/>
    <xf numFmtId="0" fontId="8" fillId="24" borderId="396" xfId="0" applyFont="1" applyFill="1" applyBorder="1"/>
    <xf numFmtId="0" fontId="8" fillId="24" borderId="392" xfId="0" applyFont="1" applyFill="1" applyBorder="1" applyAlignment="1">
      <alignment horizontal="center"/>
    </xf>
    <xf numFmtId="43" fontId="8" fillId="24" borderId="392" xfId="1" applyFont="1" applyFill="1" applyBorder="1"/>
    <xf numFmtId="0" fontId="0" fillId="24" borderId="404" xfId="0" applyFill="1" applyBorder="1"/>
    <xf numFmtId="0" fontId="0" fillId="24" borderId="407" xfId="0" applyFill="1" applyBorder="1"/>
    <xf numFmtId="0" fontId="0" fillId="24" borderId="408" xfId="0" applyFill="1" applyBorder="1"/>
    <xf numFmtId="0" fontId="0" fillId="24" borderId="409" xfId="0" applyFill="1" applyBorder="1"/>
    <xf numFmtId="43" fontId="8" fillId="24" borderId="402" xfId="1" applyFont="1" applyFill="1" applyBorder="1"/>
    <xf numFmtId="0" fontId="8" fillId="24" borderId="402" xfId="0" applyFont="1" applyFill="1" applyBorder="1"/>
    <xf numFmtId="0" fontId="8" fillId="24" borderId="398" xfId="0" applyFont="1" applyFill="1" applyBorder="1" applyAlignment="1">
      <alignment horizontal="center"/>
    </xf>
    <xf numFmtId="43" fontId="8" fillId="24" borderId="398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410" xfId="0" applyFill="1" applyBorder="1"/>
    <xf numFmtId="0" fontId="0" fillId="24" borderId="413" xfId="0" applyFill="1" applyBorder="1"/>
    <xf numFmtId="0" fontId="0" fillId="24" borderId="414" xfId="0" applyFill="1" applyBorder="1"/>
    <xf numFmtId="0" fontId="0" fillId="24" borderId="415" xfId="0" applyFill="1" applyBorder="1"/>
    <xf numFmtId="43" fontId="8" fillId="24" borderId="408" xfId="1" applyFont="1" applyFill="1" applyBorder="1"/>
    <xf numFmtId="0" fontId="8" fillId="24" borderId="408" xfId="0" applyFont="1" applyFill="1" applyBorder="1"/>
    <xf numFmtId="0" fontId="8" fillId="24" borderId="404" xfId="0" applyFont="1" applyFill="1" applyBorder="1" applyAlignment="1">
      <alignment horizontal="center"/>
    </xf>
    <xf numFmtId="43" fontId="8" fillId="24" borderId="404" xfId="1" applyFont="1" applyFill="1" applyBorder="1"/>
    <xf numFmtId="0" fontId="0" fillId="24" borderId="416" xfId="0" applyFill="1" applyBorder="1"/>
    <xf numFmtId="0" fontId="0" fillId="24" borderId="419" xfId="0" applyFill="1" applyBorder="1"/>
    <xf numFmtId="0" fontId="0" fillId="24" borderId="420" xfId="0" applyFill="1" applyBorder="1"/>
    <xf numFmtId="0" fontId="0" fillId="24" borderId="421" xfId="0" applyFill="1" applyBorder="1"/>
    <xf numFmtId="43" fontId="8" fillId="24" borderId="414" xfId="1" applyFont="1" applyFill="1" applyBorder="1"/>
    <xf numFmtId="0" fontId="8" fillId="24" borderId="414" xfId="0" applyFont="1" applyFill="1" applyBorder="1"/>
    <xf numFmtId="0" fontId="8" fillId="24" borderId="410" xfId="0" applyFont="1" applyFill="1" applyBorder="1" applyAlignment="1">
      <alignment horizontal="center"/>
    </xf>
    <xf numFmtId="43" fontId="8" fillId="24" borderId="410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422" xfId="0" applyFill="1" applyBorder="1"/>
    <xf numFmtId="0" fontId="0" fillId="24" borderId="425" xfId="0" applyFill="1" applyBorder="1"/>
    <xf numFmtId="0" fontId="0" fillId="24" borderId="426" xfId="0" applyFill="1" applyBorder="1"/>
    <xf numFmtId="0" fontId="0" fillId="24" borderId="427" xfId="0" applyFill="1" applyBorder="1"/>
    <xf numFmtId="43" fontId="8" fillId="24" borderId="420" xfId="1" applyFont="1" applyFill="1" applyBorder="1"/>
    <xf numFmtId="0" fontId="8" fillId="24" borderId="420" xfId="0" applyFont="1" applyFill="1" applyBorder="1"/>
    <xf numFmtId="0" fontId="8" fillId="24" borderId="416" xfId="0" applyFont="1" applyFill="1" applyBorder="1" applyAlignment="1">
      <alignment horizontal="center"/>
    </xf>
    <xf numFmtId="43" fontId="8" fillId="24" borderId="416" xfId="1" applyFont="1" applyFill="1" applyBorder="1"/>
    <xf numFmtId="0" fontId="0" fillId="24" borderId="428" xfId="0" applyFill="1" applyBorder="1"/>
    <xf numFmtId="0" fontId="0" fillId="24" borderId="431" xfId="0" applyFill="1" applyBorder="1"/>
    <xf numFmtId="0" fontId="0" fillId="24" borderId="432" xfId="0" applyFill="1" applyBorder="1"/>
    <xf numFmtId="0" fontId="0" fillId="24" borderId="433" xfId="0" applyFill="1" applyBorder="1"/>
    <xf numFmtId="43" fontId="8" fillId="24" borderId="426" xfId="1" applyFont="1" applyFill="1" applyBorder="1"/>
    <xf numFmtId="0" fontId="8" fillId="24" borderId="426" xfId="0" applyFont="1" applyFill="1" applyBorder="1"/>
    <xf numFmtId="0" fontId="8" fillId="24" borderId="422" xfId="0" applyFont="1" applyFill="1" applyBorder="1" applyAlignment="1">
      <alignment horizontal="center"/>
    </xf>
    <xf numFmtId="43" fontId="8" fillId="24" borderId="422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44" fontId="8" fillId="24" borderId="0" xfId="2" applyFont="1" applyFill="1"/>
    <xf numFmtId="0" fontId="9" fillId="24" borderId="0" xfId="0" applyFont="1" applyFill="1" applyAlignment="1">
      <alignment horizontal="right"/>
    </xf>
    <xf numFmtId="43" fontId="8" fillId="4" borderId="114" xfId="1" applyFont="1" applyFill="1" applyBorder="1"/>
    <xf numFmtId="0" fontId="0" fillId="24" borderId="434" xfId="0" applyFill="1" applyBorder="1"/>
    <xf numFmtId="0" fontId="0" fillId="24" borderId="437" xfId="0" applyFill="1" applyBorder="1"/>
    <xf numFmtId="0" fontId="0" fillId="24" borderId="438" xfId="0" applyFill="1" applyBorder="1"/>
    <xf numFmtId="0" fontId="0" fillId="24" borderId="439" xfId="0" applyFill="1" applyBorder="1"/>
    <xf numFmtId="43" fontId="8" fillId="24" borderId="432" xfId="1" applyFont="1" applyFill="1" applyBorder="1"/>
    <xf numFmtId="0" fontId="8" fillId="24" borderId="432" xfId="0" applyFont="1" applyFill="1" applyBorder="1"/>
    <xf numFmtId="0" fontId="8" fillId="24" borderId="428" xfId="0" applyFont="1" applyFill="1" applyBorder="1" applyAlignment="1">
      <alignment horizontal="center"/>
    </xf>
    <xf numFmtId="43" fontId="8" fillId="24" borderId="428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440" xfId="0" applyFill="1" applyBorder="1"/>
    <xf numFmtId="0" fontId="0" fillId="24" borderId="443" xfId="0" applyFill="1" applyBorder="1"/>
    <xf numFmtId="0" fontId="0" fillId="24" borderId="444" xfId="0" applyFill="1" applyBorder="1"/>
    <xf numFmtId="0" fontId="0" fillId="24" borderId="445" xfId="0" applyFill="1" applyBorder="1"/>
    <xf numFmtId="43" fontId="8" fillId="24" borderId="438" xfId="1" applyFont="1" applyFill="1" applyBorder="1"/>
    <xf numFmtId="0" fontId="8" fillId="24" borderId="438" xfId="0" applyFont="1" applyFill="1" applyBorder="1"/>
    <xf numFmtId="0" fontId="8" fillId="24" borderId="434" xfId="0" applyFont="1" applyFill="1" applyBorder="1" applyAlignment="1">
      <alignment horizontal="center"/>
    </xf>
    <xf numFmtId="43" fontId="8" fillId="24" borderId="434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446" xfId="0" applyFill="1" applyBorder="1"/>
    <xf numFmtId="0" fontId="0" fillId="24" borderId="449" xfId="0" applyFill="1" applyBorder="1"/>
    <xf numFmtId="0" fontId="0" fillId="24" borderId="450" xfId="0" applyFill="1" applyBorder="1"/>
    <xf numFmtId="0" fontId="0" fillId="24" borderId="451" xfId="0" applyFill="1" applyBorder="1"/>
    <xf numFmtId="43" fontId="8" fillId="24" borderId="444" xfId="1" applyFont="1" applyFill="1" applyBorder="1"/>
    <xf numFmtId="0" fontId="8" fillId="24" borderId="444" xfId="0" applyFont="1" applyFill="1" applyBorder="1"/>
    <xf numFmtId="0" fontId="8" fillId="24" borderId="440" xfId="0" applyFont="1" applyFill="1" applyBorder="1" applyAlignment="1">
      <alignment horizontal="center"/>
    </xf>
    <xf numFmtId="43" fontId="8" fillId="24" borderId="440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452" xfId="0" applyFill="1" applyBorder="1"/>
    <xf numFmtId="0" fontId="0" fillId="24" borderId="455" xfId="0" applyFill="1" applyBorder="1"/>
    <xf numFmtId="0" fontId="0" fillId="24" borderId="456" xfId="0" applyFill="1" applyBorder="1"/>
    <xf numFmtId="0" fontId="0" fillId="24" borderId="457" xfId="0" applyFill="1" applyBorder="1"/>
    <xf numFmtId="43" fontId="8" fillId="24" borderId="450" xfId="1" applyFont="1" applyFill="1" applyBorder="1"/>
    <xf numFmtId="0" fontId="8" fillId="24" borderId="450" xfId="0" applyFont="1" applyFill="1" applyBorder="1"/>
    <xf numFmtId="0" fontId="8" fillId="24" borderId="446" xfId="0" applyFont="1" applyFill="1" applyBorder="1" applyAlignment="1">
      <alignment horizontal="center"/>
    </xf>
    <xf numFmtId="43" fontId="8" fillId="24" borderId="446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458" xfId="0" applyFill="1" applyBorder="1"/>
    <xf numFmtId="0" fontId="0" fillId="24" borderId="461" xfId="0" applyFill="1" applyBorder="1"/>
    <xf numFmtId="0" fontId="0" fillId="24" borderId="462" xfId="0" applyFill="1" applyBorder="1"/>
    <xf numFmtId="0" fontId="0" fillId="24" borderId="463" xfId="0" applyFill="1" applyBorder="1"/>
    <xf numFmtId="43" fontId="8" fillId="24" borderId="456" xfId="1" applyFont="1" applyFill="1" applyBorder="1"/>
    <xf numFmtId="0" fontId="8" fillId="24" borderId="456" xfId="0" applyFont="1" applyFill="1" applyBorder="1"/>
    <xf numFmtId="0" fontId="8" fillId="24" borderId="452" xfId="0" applyFont="1" applyFill="1" applyBorder="1" applyAlignment="1">
      <alignment horizontal="center"/>
    </xf>
    <xf numFmtId="43" fontId="8" fillId="24" borderId="452" xfId="1" applyFont="1" applyFill="1" applyBorder="1"/>
    <xf numFmtId="0" fontId="0" fillId="24" borderId="464" xfId="0" applyFill="1" applyBorder="1"/>
    <xf numFmtId="0" fontId="0" fillId="24" borderId="467" xfId="0" applyFill="1" applyBorder="1"/>
    <xf numFmtId="0" fontId="0" fillId="24" borderId="468" xfId="0" applyFill="1" applyBorder="1"/>
    <xf numFmtId="0" fontId="0" fillId="24" borderId="469" xfId="0" applyFill="1" applyBorder="1"/>
    <xf numFmtId="43" fontId="8" fillId="24" borderId="462" xfId="1" applyFont="1" applyFill="1" applyBorder="1"/>
    <xf numFmtId="0" fontId="8" fillId="24" borderId="462" xfId="0" applyFont="1" applyFill="1" applyBorder="1"/>
    <xf numFmtId="0" fontId="8" fillId="24" borderId="458" xfId="0" applyFont="1" applyFill="1" applyBorder="1" applyAlignment="1">
      <alignment horizontal="center"/>
    </xf>
    <xf numFmtId="43" fontId="8" fillId="24" borderId="458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8" fillId="0" borderId="440" xfId="0" applyFont="1" applyFill="1" applyBorder="1" applyAlignment="1">
      <alignment horizontal="center"/>
    </xf>
    <xf numFmtId="43" fontId="8" fillId="0" borderId="440" xfId="1" applyFont="1" applyFill="1" applyBorder="1"/>
    <xf numFmtId="43" fontId="8" fillId="0" borderId="444" xfId="1" applyFont="1" applyFill="1" applyBorder="1"/>
    <xf numFmtId="0" fontId="8" fillId="24" borderId="464" xfId="0" applyFont="1" applyFill="1" applyBorder="1" applyAlignment="1">
      <alignment horizontal="center"/>
    </xf>
    <xf numFmtId="43" fontId="8" fillId="24" borderId="464" xfId="1" applyFont="1" applyFill="1" applyBorder="1"/>
    <xf numFmtId="43" fontId="8" fillId="24" borderId="468" xfId="1" applyFont="1" applyFill="1" applyBorder="1"/>
    <xf numFmtId="0" fontId="0" fillId="24" borderId="470" xfId="0" applyFill="1" applyBorder="1"/>
    <xf numFmtId="0" fontId="0" fillId="24" borderId="473" xfId="0" applyFill="1" applyBorder="1"/>
    <xf numFmtId="0" fontId="0" fillId="24" borderId="474" xfId="0" applyFill="1" applyBorder="1"/>
    <xf numFmtId="0" fontId="0" fillId="24" borderId="475" xfId="0" applyFill="1" applyBorder="1"/>
    <xf numFmtId="0" fontId="8" fillId="24" borderId="468" xfId="0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476" xfId="0" applyFill="1" applyBorder="1"/>
    <xf numFmtId="0" fontId="0" fillId="24" borderId="479" xfId="0" applyFill="1" applyBorder="1"/>
    <xf numFmtId="0" fontId="0" fillId="24" borderId="480" xfId="0" applyFill="1" applyBorder="1"/>
    <xf numFmtId="0" fontId="0" fillId="24" borderId="481" xfId="0" applyFill="1" applyBorder="1"/>
    <xf numFmtId="43" fontId="8" fillId="24" borderId="474" xfId="1" applyFont="1" applyFill="1" applyBorder="1"/>
    <xf numFmtId="0" fontId="8" fillId="24" borderId="474" xfId="0" applyFont="1" applyFill="1" applyBorder="1"/>
    <xf numFmtId="0" fontId="8" fillId="24" borderId="470" xfId="0" applyFont="1" applyFill="1" applyBorder="1" applyAlignment="1">
      <alignment horizontal="center"/>
    </xf>
    <xf numFmtId="43" fontId="8" fillId="24" borderId="470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482" xfId="0" applyFill="1" applyBorder="1"/>
    <xf numFmtId="0" fontId="0" fillId="24" borderId="485" xfId="0" applyFill="1" applyBorder="1"/>
    <xf numFmtId="0" fontId="0" fillId="24" borderId="486" xfId="0" applyFill="1" applyBorder="1"/>
    <xf numFmtId="0" fontId="0" fillId="24" borderId="487" xfId="0" applyFill="1" applyBorder="1"/>
    <xf numFmtId="43" fontId="8" fillId="24" borderId="480" xfId="1" applyFont="1" applyFill="1" applyBorder="1"/>
    <xf numFmtId="0" fontId="8" fillId="24" borderId="480" xfId="0" applyFont="1" applyFill="1" applyBorder="1"/>
    <xf numFmtId="0" fontId="8" fillId="24" borderId="476" xfId="0" applyFont="1" applyFill="1" applyBorder="1" applyAlignment="1">
      <alignment horizontal="center"/>
    </xf>
    <xf numFmtId="43" fontId="8" fillId="24" borderId="476" xfId="1" applyFont="1" applyFill="1" applyBorder="1"/>
    <xf numFmtId="0" fontId="0" fillId="24" borderId="490" xfId="0" applyFill="1" applyBorder="1"/>
    <xf numFmtId="0" fontId="0" fillId="24" borderId="493" xfId="0" applyFill="1" applyBorder="1"/>
    <xf numFmtId="0" fontId="0" fillId="24" borderId="494" xfId="0" applyFill="1" applyBorder="1"/>
    <xf numFmtId="0" fontId="0" fillId="24" borderId="495" xfId="0" applyFill="1" applyBorder="1"/>
    <xf numFmtId="43" fontId="8" fillId="24" borderId="486" xfId="1" applyFont="1" applyFill="1" applyBorder="1"/>
    <xf numFmtId="0" fontId="8" fillId="24" borderId="486" xfId="0" applyFont="1" applyFill="1" applyBorder="1"/>
    <xf numFmtId="0" fontId="8" fillId="24" borderId="482" xfId="0" applyFont="1" applyFill="1" applyBorder="1" applyAlignment="1">
      <alignment horizontal="center"/>
    </xf>
    <xf numFmtId="43" fontId="8" fillId="24" borderId="482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497" xfId="0" applyFill="1" applyBorder="1"/>
    <xf numFmtId="0" fontId="0" fillId="24" borderId="500" xfId="0" applyFill="1" applyBorder="1"/>
    <xf numFmtId="0" fontId="0" fillId="24" borderId="501" xfId="0" applyFill="1" applyBorder="1"/>
    <xf numFmtId="0" fontId="0" fillId="24" borderId="502" xfId="0" applyFill="1" applyBorder="1"/>
    <xf numFmtId="43" fontId="8" fillId="24" borderId="494" xfId="1" applyFont="1" applyFill="1" applyBorder="1"/>
    <xf numFmtId="0" fontId="8" fillId="24" borderId="494" xfId="0" applyFont="1" applyFill="1" applyBorder="1"/>
    <xf numFmtId="0" fontId="8" fillId="24" borderId="490" xfId="0" applyFont="1" applyFill="1" applyBorder="1" applyAlignment="1">
      <alignment horizontal="center"/>
    </xf>
    <xf numFmtId="43" fontId="8" fillId="24" borderId="490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503" xfId="0" applyFill="1" applyBorder="1"/>
    <xf numFmtId="0" fontId="0" fillId="24" borderId="506" xfId="0" applyFill="1" applyBorder="1"/>
    <xf numFmtId="0" fontId="0" fillId="24" borderId="507" xfId="0" applyFill="1" applyBorder="1"/>
    <xf numFmtId="0" fontId="0" fillId="24" borderId="508" xfId="0" applyFill="1" applyBorder="1"/>
    <xf numFmtId="43" fontId="8" fillId="24" borderId="501" xfId="1" applyFont="1" applyFill="1" applyBorder="1"/>
    <xf numFmtId="0" fontId="8" fillId="24" borderId="501" xfId="0" applyFont="1" applyFill="1" applyBorder="1"/>
    <xf numFmtId="0" fontId="8" fillId="24" borderId="497" xfId="0" applyFont="1" applyFill="1" applyBorder="1" applyAlignment="1">
      <alignment horizontal="center"/>
    </xf>
    <xf numFmtId="43" fontId="8" fillId="24" borderId="497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509" xfId="0" applyFill="1" applyBorder="1"/>
    <xf numFmtId="0" fontId="0" fillId="24" borderId="512" xfId="0" applyFill="1" applyBorder="1"/>
    <xf numFmtId="0" fontId="0" fillId="24" borderId="513" xfId="0" applyFill="1" applyBorder="1"/>
    <xf numFmtId="0" fontId="0" fillId="24" borderId="514" xfId="0" applyFill="1" applyBorder="1"/>
    <xf numFmtId="43" fontId="8" fillId="24" borderId="507" xfId="1" applyFont="1" applyFill="1" applyBorder="1"/>
    <xf numFmtId="0" fontId="8" fillId="24" borderId="507" xfId="0" applyFont="1" applyFill="1" applyBorder="1"/>
    <xf numFmtId="0" fontId="8" fillId="24" borderId="503" xfId="0" applyFont="1" applyFill="1" applyBorder="1" applyAlignment="1">
      <alignment horizontal="center"/>
    </xf>
    <xf numFmtId="43" fontId="8" fillId="24" borderId="503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515" xfId="0" applyFill="1" applyBorder="1"/>
    <xf numFmtId="0" fontId="0" fillId="24" borderId="518" xfId="0" applyFill="1" applyBorder="1"/>
    <xf numFmtId="0" fontId="0" fillId="24" borderId="519" xfId="0" applyFill="1" applyBorder="1"/>
    <xf numFmtId="0" fontId="0" fillId="24" borderId="520" xfId="0" applyFill="1" applyBorder="1"/>
    <xf numFmtId="43" fontId="8" fillId="24" borderId="513" xfId="1" applyFont="1" applyFill="1" applyBorder="1"/>
    <xf numFmtId="0" fontId="8" fillId="24" borderId="513" xfId="0" applyFont="1" applyFill="1" applyBorder="1"/>
    <xf numFmtId="0" fontId="8" fillId="24" borderId="509" xfId="0" applyFont="1" applyFill="1" applyBorder="1" applyAlignment="1">
      <alignment horizontal="center"/>
    </xf>
    <xf numFmtId="43" fontId="8" fillId="24" borderId="509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521" xfId="0" applyFill="1" applyBorder="1"/>
    <xf numFmtId="0" fontId="0" fillId="24" borderId="524" xfId="0" applyFill="1" applyBorder="1"/>
    <xf numFmtId="0" fontId="0" fillId="24" borderId="525" xfId="0" applyFill="1" applyBorder="1"/>
    <xf numFmtId="0" fontId="0" fillId="24" borderId="526" xfId="0" applyFill="1" applyBorder="1"/>
    <xf numFmtId="43" fontId="8" fillId="24" borderId="519" xfId="1" applyFont="1" applyFill="1" applyBorder="1"/>
    <xf numFmtId="0" fontId="8" fillId="24" borderId="519" xfId="0" applyFont="1" applyFill="1" applyBorder="1"/>
    <xf numFmtId="0" fontId="8" fillId="24" borderId="515" xfId="0" applyFont="1" applyFill="1" applyBorder="1" applyAlignment="1">
      <alignment horizontal="center"/>
    </xf>
    <xf numFmtId="43" fontId="8" fillId="24" borderId="515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527" xfId="0" applyFill="1" applyBorder="1"/>
    <xf numFmtId="0" fontId="0" fillId="24" borderId="530" xfId="0" applyFill="1" applyBorder="1"/>
    <xf numFmtId="0" fontId="0" fillId="24" borderId="531" xfId="0" applyFill="1" applyBorder="1"/>
    <xf numFmtId="0" fontId="0" fillId="24" borderId="532" xfId="0" applyFill="1" applyBorder="1"/>
    <xf numFmtId="43" fontId="8" fillId="24" borderId="525" xfId="1" applyFont="1" applyFill="1" applyBorder="1"/>
    <xf numFmtId="0" fontId="8" fillId="24" borderId="525" xfId="0" applyFont="1" applyFill="1" applyBorder="1"/>
    <xf numFmtId="0" fontId="8" fillId="24" borderId="521" xfId="0" applyFont="1" applyFill="1" applyBorder="1" applyAlignment="1">
      <alignment horizontal="center"/>
    </xf>
    <xf numFmtId="43" fontId="8" fillId="24" borderId="521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533" xfId="0" applyFill="1" applyBorder="1"/>
    <xf numFmtId="0" fontId="0" fillId="24" borderId="536" xfId="0" applyFill="1" applyBorder="1"/>
    <xf numFmtId="0" fontId="0" fillId="24" borderId="537" xfId="0" applyFill="1" applyBorder="1"/>
    <xf numFmtId="0" fontId="0" fillId="24" borderId="538" xfId="0" applyFill="1" applyBorder="1"/>
    <xf numFmtId="43" fontId="8" fillId="24" borderId="531" xfId="1" applyFont="1" applyFill="1" applyBorder="1"/>
    <xf numFmtId="0" fontId="8" fillId="24" borderId="531" xfId="0" applyFont="1" applyFill="1" applyBorder="1"/>
    <xf numFmtId="0" fontId="8" fillId="24" borderId="527" xfId="0" applyFont="1" applyFill="1" applyBorder="1" applyAlignment="1">
      <alignment horizontal="center"/>
    </xf>
    <xf numFmtId="43" fontId="8" fillId="24" borderId="527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539" xfId="0" applyFill="1" applyBorder="1"/>
    <xf numFmtId="0" fontId="0" fillId="24" borderId="542" xfId="0" applyFill="1" applyBorder="1"/>
    <xf numFmtId="0" fontId="0" fillId="24" borderId="543" xfId="0" applyFill="1" applyBorder="1"/>
    <xf numFmtId="0" fontId="0" fillId="24" borderId="544" xfId="0" applyFill="1" applyBorder="1"/>
    <xf numFmtId="43" fontId="8" fillId="24" borderId="537" xfId="1" applyFont="1" applyFill="1" applyBorder="1"/>
    <xf numFmtId="0" fontId="8" fillId="24" borderId="537" xfId="0" applyFont="1" applyFill="1" applyBorder="1"/>
    <xf numFmtId="0" fontId="8" fillId="24" borderId="533" xfId="0" applyFont="1" applyFill="1" applyBorder="1" applyAlignment="1">
      <alignment horizontal="center"/>
    </xf>
    <xf numFmtId="43" fontId="8" fillId="24" borderId="533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545" xfId="0" applyFill="1" applyBorder="1"/>
    <xf numFmtId="0" fontId="0" fillId="24" borderId="548" xfId="0" applyFill="1" applyBorder="1"/>
    <xf numFmtId="0" fontId="0" fillId="24" borderId="549" xfId="0" applyFill="1" applyBorder="1"/>
    <xf numFmtId="0" fontId="0" fillId="24" borderId="550" xfId="0" applyFill="1" applyBorder="1"/>
    <xf numFmtId="43" fontId="8" fillId="24" borderId="543" xfId="1" applyFont="1" applyFill="1" applyBorder="1"/>
    <xf numFmtId="0" fontId="8" fillId="24" borderId="543" xfId="0" applyFont="1" applyFill="1" applyBorder="1"/>
    <xf numFmtId="0" fontId="8" fillId="24" borderId="539" xfId="0" applyFont="1" applyFill="1" applyBorder="1" applyAlignment="1">
      <alignment horizontal="center"/>
    </xf>
    <xf numFmtId="43" fontId="8" fillId="24" borderId="539" xfId="1" applyFont="1" applyFill="1" applyBorder="1"/>
    <xf numFmtId="0" fontId="0" fillId="24" borderId="551" xfId="0" applyFill="1" applyBorder="1"/>
    <xf numFmtId="0" fontId="0" fillId="24" borderId="554" xfId="0" applyFill="1" applyBorder="1"/>
    <xf numFmtId="0" fontId="0" fillId="24" borderId="555" xfId="0" applyFill="1" applyBorder="1"/>
    <xf numFmtId="0" fontId="0" fillId="24" borderId="556" xfId="0" applyFill="1" applyBorder="1"/>
    <xf numFmtId="43" fontId="8" fillId="24" borderId="549" xfId="1" applyFont="1" applyFill="1" applyBorder="1"/>
    <xf numFmtId="0" fontId="8" fillId="24" borderId="549" xfId="0" applyFont="1" applyFill="1" applyBorder="1"/>
    <xf numFmtId="0" fontId="8" fillId="24" borderId="545" xfId="0" applyFont="1" applyFill="1" applyBorder="1" applyAlignment="1">
      <alignment horizontal="center"/>
    </xf>
    <xf numFmtId="43" fontId="8" fillId="24" borderId="545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557" xfId="0" applyFill="1" applyBorder="1"/>
    <xf numFmtId="0" fontId="0" fillId="24" borderId="560" xfId="0" applyFill="1" applyBorder="1"/>
    <xf numFmtId="0" fontId="0" fillId="24" borderId="561" xfId="0" applyFill="1" applyBorder="1"/>
    <xf numFmtId="0" fontId="0" fillId="24" borderId="562" xfId="0" applyFill="1" applyBorder="1"/>
    <xf numFmtId="43" fontId="8" fillId="24" borderId="555" xfId="1" applyFont="1" applyFill="1" applyBorder="1"/>
    <xf numFmtId="0" fontId="8" fillId="24" borderId="555" xfId="0" applyFont="1" applyFill="1" applyBorder="1"/>
    <xf numFmtId="0" fontId="8" fillId="24" borderId="551" xfId="0" applyFont="1" applyFill="1" applyBorder="1" applyAlignment="1">
      <alignment horizontal="center"/>
    </xf>
    <xf numFmtId="43" fontId="8" fillId="24" borderId="551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563" xfId="0" applyFill="1" applyBorder="1"/>
    <xf numFmtId="0" fontId="0" fillId="24" borderId="566" xfId="0" applyFill="1" applyBorder="1"/>
    <xf numFmtId="0" fontId="0" fillId="24" borderId="567" xfId="0" applyFill="1" applyBorder="1"/>
    <xf numFmtId="0" fontId="0" fillId="24" borderId="568" xfId="0" applyFill="1" applyBorder="1"/>
    <xf numFmtId="43" fontId="8" fillId="24" borderId="561" xfId="1" applyFont="1" applyFill="1" applyBorder="1"/>
    <xf numFmtId="0" fontId="8" fillId="24" borderId="561" xfId="0" applyFont="1" applyFill="1" applyBorder="1"/>
    <xf numFmtId="0" fontId="8" fillId="24" borderId="557" xfId="0" applyFont="1" applyFill="1" applyBorder="1" applyAlignment="1">
      <alignment horizontal="center"/>
    </xf>
    <xf numFmtId="43" fontId="8" fillId="24" borderId="557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569" xfId="0" applyFill="1" applyBorder="1"/>
    <xf numFmtId="0" fontId="0" fillId="24" borderId="572" xfId="0" applyFill="1" applyBorder="1"/>
    <xf numFmtId="0" fontId="0" fillId="24" borderId="573" xfId="0" applyFill="1" applyBorder="1"/>
    <xf numFmtId="0" fontId="0" fillId="24" borderId="574" xfId="0" applyFill="1" applyBorder="1"/>
    <xf numFmtId="43" fontId="8" fillId="24" borderId="567" xfId="1" applyFont="1" applyFill="1" applyBorder="1"/>
    <xf numFmtId="0" fontId="8" fillId="24" borderId="567" xfId="0" applyFont="1" applyFill="1" applyBorder="1"/>
    <xf numFmtId="0" fontId="8" fillId="24" borderId="563" xfId="0" applyFont="1" applyFill="1" applyBorder="1" applyAlignment="1">
      <alignment horizontal="center"/>
    </xf>
    <xf numFmtId="43" fontId="8" fillId="24" borderId="563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575" xfId="0" applyFill="1" applyBorder="1"/>
    <xf numFmtId="0" fontId="0" fillId="24" borderId="578" xfId="0" applyFill="1" applyBorder="1"/>
    <xf numFmtId="0" fontId="0" fillId="24" borderId="579" xfId="0" applyFill="1" applyBorder="1"/>
    <xf numFmtId="0" fontId="0" fillId="24" borderId="580" xfId="0" applyFill="1" applyBorder="1"/>
    <xf numFmtId="43" fontId="8" fillId="24" borderId="573" xfId="1" applyFont="1" applyFill="1" applyBorder="1"/>
    <xf numFmtId="0" fontId="8" fillId="24" borderId="573" xfId="0" applyFont="1" applyFill="1" applyBorder="1"/>
    <xf numFmtId="0" fontId="8" fillId="24" borderId="569" xfId="0" applyFont="1" applyFill="1" applyBorder="1" applyAlignment="1">
      <alignment horizontal="center"/>
    </xf>
    <xf numFmtId="43" fontId="8" fillId="24" borderId="569" xfId="1" applyFont="1" applyFill="1" applyBorder="1"/>
    <xf numFmtId="0" fontId="0" fillId="24" borderId="581" xfId="0" applyFill="1" applyBorder="1"/>
    <xf numFmtId="0" fontId="0" fillId="24" borderId="584" xfId="0" applyFill="1" applyBorder="1"/>
    <xf numFmtId="0" fontId="0" fillId="24" borderId="585" xfId="0" applyFill="1" applyBorder="1"/>
    <xf numFmtId="0" fontId="0" fillId="24" borderId="586" xfId="0" applyFill="1" applyBorder="1"/>
    <xf numFmtId="43" fontId="8" fillId="24" borderId="579" xfId="1" applyFont="1" applyFill="1" applyBorder="1"/>
    <xf numFmtId="0" fontId="8" fillId="24" borderId="579" xfId="0" applyFont="1" applyFill="1" applyBorder="1"/>
    <xf numFmtId="0" fontId="8" fillId="24" borderId="575" xfId="0" applyFont="1" applyFill="1" applyBorder="1" applyAlignment="1">
      <alignment horizontal="center"/>
    </xf>
    <xf numFmtId="43" fontId="8" fillId="24" borderId="575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587" xfId="0" applyFill="1" applyBorder="1"/>
    <xf numFmtId="43" fontId="0" fillId="24" borderId="0" xfId="1" applyFont="1" applyFill="1"/>
    <xf numFmtId="0" fontId="0" fillId="24" borderId="590" xfId="0" applyFill="1" applyBorder="1"/>
    <xf numFmtId="0" fontId="0" fillId="24" borderId="591" xfId="0" applyFill="1" applyBorder="1"/>
    <xf numFmtId="0" fontId="0" fillId="24" borderId="592" xfId="0" applyFill="1" applyBorder="1"/>
    <xf numFmtId="43" fontId="8" fillId="24" borderId="585" xfId="1" applyFont="1" applyFill="1" applyBorder="1"/>
    <xf numFmtId="0" fontId="8" fillId="24" borderId="585" xfId="0" applyFont="1" applyFill="1" applyBorder="1"/>
    <xf numFmtId="0" fontId="8" fillId="24" borderId="581" xfId="0" applyFont="1" applyFill="1" applyBorder="1" applyAlignment="1">
      <alignment horizontal="center"/>
    </xf>
    <xf numFmtId="43" fontId="8" fillId="24" borderId="581" xfId="1" applyFont="1" applyFill="1" applyBorder="1"/>
    <xf numFmtId="0" fontId="8" fillId="24" borderId="582" xfId="0" applyFont="1" applyFill="1" applyBorder="1" applyAlignment="1">
      <alignment horizontal="left"/>
    </xf>
    <xf numFmtId="0" fontId="8" fillId="24" borderId="581" xfId="0" applyFont="1" applyFill="1" applyBorder="1" applyAlignment="1">
      <alignment horizontal="left"/>
    </xf>
    <xf numFmtId="43" fontId="0" fillId="24" borderId="0" xfId="0" applyNumberFormat="1" applyFill="1"/>
    <xf numFmtId="0" fontId="7" fillId="24" borderId="0" xfId="0" applyFont="1" applyFill="1" applyAlignment="1">
      <alignment horizontal="right"/>
    </xf>
    <xf numFmtId="44" fontId="7" fillId="24" borderId="0" xfId="2" applyFont="1" applyFill="1"/>
    <xf numFmtId="43" fontId="8" fillId="24" borderId="114" xfId="1" applyFont="1" applyFill="1" applyBorder="1"/>
    <xf numFmtId="14" fontId="0" fillId="24" borderId="0" xfId="0" applyNumberFormat="1" applyFill="1"/>
    <xf numFmtId="0" fontId="0" fillId="24" borderId="593" xfId="0" applyFill="1" applyBorder="1"/>
    <xf numFmtId="0" fontId="0" fillId="24" borderId="596" xfId="0" applyFill="1" applyBorder="1"/>
    <xf numFmtId="0" fontId="0" fillId="24" borderId="597" xfId="0" applyFill="1" applyBorder="1"/>
    <xf numFmtId="0" fontId="0" fillId="24" borderId="598" xfId="0" applyFill="1" applyBorder="1"/>
    <xf numFmtId="43" fontId="8" fillId="24" borderId="591" xfId="1" applyFont="1" applyFill="1" applyBorder="1"/>
    <xf numFmtId="0" fontId="8" fillId="24" borderId="591" xfId="0" applyFont="1" applyFill="1" applyBorder="1"/>
    <xf numFmtId="0" fontId="8" fillId="24" borderId="587" xfId="0" applyFont="1" applyFill="1" applyBorder="1" applyAlignment="1">
      <alignment horizontal="center"/>
    </xf>
    <xf numFmtId="43" fontId="8" fillId="24" borderId="587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43" fontId="8" fillId="24" borderId="114" xfId="0" applyNumberFormat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599" xfId="0" applyFill="1" applyBorder="1"/>
    <xf numFmtId="0" fontId="0" fillId="24" borderId="602" xfId="0" applyFill="1" applyBorder="1"/>
    <xf numFmtId="0" fontId="0" fillId="24" borderId="603" xfId="0" applyFill="1" applyBorder="1"/>
    <xf numFmtId="0" fontId="0" fillId="24" borderId="604" xfId="0" applyFill="1" applyBorder="1"/>
    <xf numFmtId="43" fontId="8" fillId="24" borderId="597" xfId="1" applyFont="1" applyFill="1" applyBorder="1"/>
    <xf numFmtId="0" fontId="8" fillId="24" borderId="597" xfId="0" applyFont="1" applyFill="1" applyBorder="1"/>
    <xf numFmtId="0" fontId="8" fillId="24" borderId="593" xfId="0" applyFont="1" applyFill="1" applyBorder="1" applyAlignment="1">
      <alignment horizontal="center"/>
    </xf>
    <xf numFmtId="43" fontId="8" fillId="24" borderId="593" xfId="1" applyFont="1" applyFill="1" applyBorder="1"/>
    <xf numFmtId="0" fontId="0" fillId="24" borderId="605" xfId="0" applyFill="1" applyBorder="1"/>
    <xf numFmtId="0" fontId="0" fillId="24" borderId="608" xfId="0" applyFill="1" applyBorder="1"/>
    <xf numFmtId="0" fontId="0" fillId="24" borderId="609" xfId="0" applyFill="1" applyBorder="1"/>
    <xf numFmtId="0" fontId="0" fillId="24" borderId="610" xfId="0" applyFill="1" applyBorder="1"/>
    <xf numFmtId="43" fontId="8" fillId="24" borderId="603" xfId="1" applyFont="1" applyFill="1" applyBorder="1"/>
    <xf numFmtId="0" fontId="8" fillId="24" borderId="603" xfId="0" applyFont="1" applyFill="1" applyBorder="1"/>
    <xf numFmtId="0" fontId="8" fillId="24" borderId="599" xfId="0" applyFont="1" applyFill="1" applyBorder="1" applyAlignment="1">
      <alignment horizontal="center"/>
    </xf>
    <xf numFmtId="43" fontId="8" fillId="24" borderId="599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611" xfId="0" applyFill="1" applyBorder="1"/>
    <xf numFmtId="0" fontId="0" fillId="24" borderId="614" xfId="0" applyFill="1" applyBorder="1"/>
    <xf numFmtId="0" fontId="0" fillId="24" borderId="615" xfId="0" applyFill="1" applyBorder="1"/>
    <xf numFmtId="0" fontId="0" fillId="24" borderId="616" xfId="0" applyFill="1" applyBorder="1"/>
    <xf numFmtId="43" fontId="8" fillId="24" borderId="609" xfId="1" applyFont="1" applyFill="1" applyBorder="1"/>
    <xf numFmtId="0" fontId="8" fillId="24" borderId="609" xfId="0" applyFont="1" applyFill="1" applyBorder="1"/>
    <xf numFmtId="0" fontId="8" fillId="24" borderId="605" xfId="0" applyFont="1" applyFill="1" applyBorder="1" applyAlignment="1">
      <alignment horizontal="center"/>
    </xf>
    <xf numFmtId="43" fontId="8" fillId="24" borderId="605" xfId="1" applyFont="1" applyFill="1" applyBorder="1"/>
    <xf numFmtId="0" fontId="0" fillId="24" borderId="617" xfId="0" applyFill="1" applyBorder="1"/>
    <xf numFmtId="0" fontId="0" fillId="24" borderId="620" xfId="0" applyFill="1" applyBorder="1"/>
    <xf numFmtId="0" fontId="0" fillId="24" borderId="621" xfId="0" applyFill="1" applyBorder="1"/>
    <xf numFmtId="0" fontId="0" fillId="24" borderId="622" xfId="0" applyFill="1" applyBorder="1"/>
    <xf numFmtId="43" fontId="8" fillId="24" borderId="615" xfId="1" applyFont="1" applyFill="1" applyBorder="1"/>
    <xf numFmtId="0" fontId="8" fillId="24" borderId="615" xfId="0" applyFont="1" applyFill="1" applyBorder="1"/>
    <xf numFmtId="0" fontId="8" fillId="24" borderId="611" xfId="0" applyFont="1" applyFill="1" applyBorder="1" applyAlignment="1">
      <alignment horizontal="center"/>
    </xf>
    <xf numFmtId="43" fontId="8" fillId="24" borderId="611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623" xfId="0" applyFill="1" applyBorder="1"/>
    <xf numFmtId="0" fontId="0" fillId="24" borderId="626" xfId="0" applyFill="1" applyBorder="1"/>
    <xf numFmtId="0" fontId="0" fillId="24" borderId="627" xfId="0" applyFill="1" applyBorder="1"/>
    <xf numFmtId="0" fontId="0" fillId="24" borderId="628" xfId="0" applyFill="1" applyBorder="1"/>
    <xf numFmtId="43" fontId="8" fillId="24" borderId="621" xfId="1" applyFont="1" applyFill="1" applyBorder="1"/>
    <xf numFmtId="0" fontId="8" fillId="24" borderId="621" xfId="0" applyFont="1" applyFill="1" applyBorder="1"/>
    <xf numFmtId="0" fontId="8" fillId="24" borderId="617" xfId="0" applyFont="1" applyFill="1" applyBorder="1" applyAlignment="1">
      <alignment horizontal="center"/>
    </xf>
    <xf numFmtId="43" fontId="8" fillId="24" borderId="617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629" xfId="0" applyFill="1" applyBorder="1"/>
    <xf numFmtId="0" fontId="0" fillId="24" borderId="632" xfId="0" applyFill="1" applyBorder="1"/>
    <xf numFmtId="0" fontId="0" fillId="24" borderId="633" xfId="0" applyFill="1" applyBorder="1"/>
    <xf numFmtId="0" fontId="0" fillId="24" borderId="634" xfId="0" applyFill="1" applyBorder="1"/>
    <xf numFmtId="43" fontId="8" fillId="24" borderId="627" xfId="1" applyFont="1" applyFill="1" applyBorder="1"/>
    <xf numFmtId="0" fontId="8" fillId="24" borderId="627" xfId="0" applyFont="1" applyFill="1" applyBorder="1"/>
    <xf numFmtId="0" fontId="8" fillId="24" borderId="623" xfId="0" applyFont="1" applyFill="1" applyBorder="1" applyAlignment="1">
      <alignment horizontal="center"/>
    </xf>
    <xf numFmtId="43" fontId="8" fillId="24" borderId="623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635" xfId="0" applyFill="1" applyBorder="1"/>
    <xf numFmtId="0" fontId="0" fillId="24" borderId="638" xfId="0" applyFill="1" applyBorder="1"/>
    <xf numFmtId="0" fontId="0" fillId="24" borderId="639" xfId="0" applyFill="1" applyBorder="1"/>
    <xf numFmtId="0" fontId="0" fillId="24" borderId="640" xfId="0" applyFill="1" applyBorder="1"/>
    <xf numFmtId="43" fontId="8" fillId="24" borderId="633" xfId="1" applyFont="1" applyFill="1" applyBorder="1"/>
    <xf numFmtId="0" fontId="8" fillId="24" borderId="633" xfId="0" applyFont="1" applyFill="1" applyBorder="1"/>
    <xf numFmtId="0" fontId="8" fillId="24" borderId="629" xfId="0" applyFont="1" applyFill="1" applyBorder="1" applyAlignment="1">
      <alignment horizontal="center"/>
    </xf>
    <xf numFmtId="43" fontId="8" fillId="24" borderId="629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641" xfId="0" applyFill="1" applyBorder="1"/>
    <xf numFmtId="0" fontId="0" fillId="24" borderId="644" xfId="0" applyFill="1" applyBorder="1"/>
    <xf numFmtId="0" fontId="0" fillId="24" borderId="645" xfId="0" applyFill="1" applyBorder="1"/>
    <xf numFmtId="0" fontId="0" fillId="24" borderId="646" xfId="0" applyFill="1" applyBorder="1"/>
    <xf numFmtId="43" fontId="8" fillId="24" borderId="639" xfId="1" applyFont="1" applyFill="1" applyBorder="1"/>
    <xf numFmtId="0" fontId="8" fillId="24" borderId="639" xfId="0" applyFont="1" applyFill="1" applyBorder="1"/>
    <xf numFmtId="0" fontId="8" fillId="24" borderId="635" xfId="0" applyFont="1" applyFill="1" applyBorder="1" applyAlignment="1">
      <alignment horizontal="center"/>
    </xf>
    <xf numFmtId="43" fontId="8" fillId="24" borderId="635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647" xfId="0" applyFill="1" applyBorder="1"/>
    <xf numFmtId="0" fontId="0" fillId="24" borderId="650" xfId="0" applyFill="1" applyBorder="1"/>
    <xf numFmtId="0" fontId="0" fillId="24" borderId="651" xfId="0" applyFill="1" applyBorder="1"/>
    <xf numFmtId="0" fontId="0" fillId="24" borderId="652" xfId="0" applyFill="1" applyBorder="1"/>
    <xf numFmtId="43" fontId="8" fillId="24" borderId="645" xfId="1" applyFont="1" applyFill="1" applyBorder="1"/>
    <xf numFmtId="0" fontId="8" fillId="24" borderId="645" xfId="0" applyFont="1" applyFill="1" applyBorder="1"/>
    <xf numFmtId="0" fontId="8" fillId="24" borderId="641" xfId="0" applyFont="1" applyFill="1" applyBorder="1" applyAlignment="1">
      <alignment horizontal="center"/>
    </xf>
    <xf numFmtId="43" fontId="8" fillId="24" borderId="641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653" xfId="0" applyFill="1" applyBorder="1"/>
    <xf numFmtId="0" fontId="0" fillId="24" borderId="656" xfId="0" applyFill="1" applyBorder="1"/>
    <xf numFmtId="0" fontId="0" fillId="24" borderId="657" xfId="0" applyFill="1" applyBorder="1"/>
    <xf numFmtId="0" fontId="0" fillId="24" borderId="658" xfId="0" applyFill="1" applyBorder="1"/>
    <xf numFmtId="43" fontId="8" fillId="24" borderId="651" xfId="1" applyFont="1" applyFill="1" applyBorder="1"/>
    <xf numFmtId="0" fontId="8" fillId="24" borderId="651" xfId="0" applyFont="1" applyFill="1" applyBorder="1"/>
    <xf numFmtId="0" fontId="8" fillId="24" borderId="647" xfId="0" applyFont="1" applyFill="1" applyBorder="1" applyAlignment="1">
      <alignment horizontal="center"/>
    </xf>
    <xf numFmtId="43" fontId="8" fillId="24" borderId="647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659" xfId="0" applyFill="1" applyBorder="1"/>
    <xf numFmtId="0" fontId="0" fillId="24" borderId="662" xfId="0" applyFill="1" applyBorder="1"/>
    <xf numFmtId="0" fontId="0" fillId="24" borderId="663" xfId="0" applyFill="1" applyBorder="1"/>
    <xf numFmtId="0" fontId="0" fillId="24" borderId="664" xfId="0" applyFill="1" applyBorder="1"/>
    <xf numFmtId="43" fontId="8" fillId="24" borderId="657" xfId="1" applyFont="1" applyFill="1" applyBorder="1"/>
    <xf numFmtId="0" fontId="8" fillId="24" borderId="657" xfId="0" applyFont="1" applyFill="1" applyBorder="1"/>
    <xf numFmtId="0" fontId="8" fillId="24" borderId="653" xfId="0" applyFont="1" applyFill="1" applyBorder="1" applyAlignment="1">
      <alignment horizontal="center"/>
    </xf>
    <xf numFmtId="43" fontId="8" fillId="24" borderId="653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665" xfId="0" applyFill="1" applyBorder="1"/>
    <xf numFmtId="0" fontId="0" fillId="24" borderId="668" xfId="0" applyFill="1" applyBorder="1"/>
    <xf numFmtId="0" fontId="0" fillId="24" borderId="669" xfId="0" applyFill="1" applyBorder="1"/>
    <xf numFmtId="0" fontId="0" fillId="24" borderId="670" xfId="0" applyFill="1" applyBorder="1"/>
    <xf numFmtId="43" fontId="8" fillId="24" borderId="663" xfId="1" applyFont="1" applyFill="1" applyBorder="1"/>
    <xf numFmtId="0" fontId="8" fillId="24" borderId="663" xfId="0" applyFont="1" applyFill="1" applyBorder="1"/>
    <xf numFmtId="0" fontId="8" fillId="24" borderId="659" xfId="0" applyFont="1" applyFill="1" applyBorder="1" applyAlignment="1">
      <alignment horizontal="center"/>
    </xf>
    <xf numFmtId="43" fontId="8" fillId="24" borderId="659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671" xfId="0" applyFill="1" applyBorder="1"/>
    <xf numFmtId="0" fontId="0" fillId="24" borderId="674" xfId="0" applyFill="1" applyBorder="1"/>
    <xf numFmtId="0" fontId="0" fillId="24" borderId="675" xfId="0" applyFill="1" applyBorder="1"/>
    <xf numFmtId="0" fontId="0" fillId="24" borderId="676" xfId="0" applyFill="1" applyBorder="1"/>
    <xf numFmtId="43" fontId="8" fillId="24" borderId="669" xfId="1" applyFont="1" applyFill="1" applyBorder="1"/>
    <xf numFmtId="0" fontId="8" fillId="24" borderId="669" xfId="0" applyFont="1" applyFill="1" applyBorder="1"/>
    <xf numFmtId="0" fontId="8" fillId="24" borderId="665" xfId="0" applyFont="1" applyFill="1" applyBorder="1" applyAlignment="1">
      <alignment horizontal="center"/>
    </xf>
    <xf numFmtId="43" fontId="8" fillId="24" borderId="665" xfId="1" applyFont="1" applyFill="1" applyBorder="1"/>
    <xf numFmtId="0" fontId="0" fillId="24" borderId="677" xfId="0" applyFill="1" applyBorder="1"/>
    <xf numFmtId="0" fontId="0" fillId="24" borderId="680" xfId="0" applyFill="1" applyBorder="1"/>
    <xf numFmtId="0" fontId="0" fillId="24" borderId="681" xfId="0" applyFill="1" applyBorder="1"/>
    <xf numFmtId="0" fontId="0" fillId="24" borderId="682" xfId="0" applyFill="1" applyBorder="1"/>
    <xf numFmtId="43" fontId="8" fillId="24" borderId="675" xfId="1" applyFont="1" applyFill="1" applyBorder="1"/>
    <xf numFmtId="0" fontId="8" fillId="24" borderId="675" xfId="0" applyFont="1" applyFill="1" applyBorder="1"/>
    <xf numFmtId="0" fontId="8" fillId="24" borderId="671" xfId="0" applyFont="1" applyFill="1" applyBorder="1" applyAlignment="1">
      <alignment horizontal="center"/>
    </xf>
    <xf numFmtId="43" fontId="8" fillId="24" borderId="671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683" xfId="0" applyFill="1" applyBorder="1"/>
    <xf numFmtId="0" fontId="0" fillId="24" borderId="686" xfId="0" applyFill="1" applyBorder="1"/>
    <xf numFmtId="0" fontId="0" fillId="24" borderId="687" xfId="0" applyFill="1" applyBorder="1"/>
    <xf numFmtId="0" fontId="0" fillId="24" borderId="688" xfId="0" applyFill="1" applyBorder="1"/>
    <xf numFmtId="43" fontId="8" fillId="24" borderId="681" xfId="1" applyFont="1" applyFill="1" applyBorder="1"/>
    <xf numFmtId="0" fontId="8" fillId="24" borderId="681" xfId="0" applyFont="1" applyFill="1" applyBorder="1"/>
    <xf numFmtId="0" fontId="8" fillId="24" borderId="677" xfId="0" applyFont="1" applyFill="1" applyBorder="1" applyAlignment="1">
      <alignment horizontal="center"/>
    </xf>
    <xf numFmtId="43" fontId="8" fillId="24" borderId="677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689" xfId="0" applyFill="1" applyBorder="1"/>
    <xf numFmtId="0" fontId="0" fillId="24" borderId="692" xfId="0" applyFill="1" applyBorder="1"/>
    <xf numFmtId="0" fontId="0" fillId="24" borderId="693" xfId="0" applyFill="1" applyBorder="1"/>
    <xf numFmtId="0" fontId="0" fillId="24" borderId="694" xfId="0" applyFill="1" applyBorder="1"/>
    <xf numFmtId="43" fontId="8" fillId="24" borderId="687" xfId="1" applyFont="1" applyFill="1" applyBorder="1"/>
    <xf numFmtId="0" fontId="8" fillId="24" borderId="687" xfId="0" applyFont="1" applyFill="1" applyBorder="1"/>
    <xf numFmtId="0" fontId="8" fillId="24" borderId="683" xfId="0" applyFont="1" applyFill="1" applyBorder="1" applyAlignment="1">
      <alignment horizontal="center"/>
    </xf>
    <xf numFmtId="43" fontId="8" fillId="24" borderId="683" xfId="1" applyFont="1" applyFill="1" applyBorder="1"/>
    <xf numFmtId="0" fontId="8" fillId="24" borderId="684" xfId="0" applyFont="1" applyFill="1" applyBorder="1" applyAlignment="1">
      <alignment horizontal="left"/>
    </xf>
    <xf numFmtId="0" fontId="8" fillId="24" borderId="683" xfId="0" applyFont="1" applyFill="1" applyBorder="1" applyAlignment="1">
      <alignment horizontal="left"/>
    </xf>
    <xf numFmtId="0" fontId="0" fillId="24" borderId="695" xfId="0" applyFill="1" applyBorder="1"/>
    <xf numFmtId="0" fontId="0" fillId="24" borderId="698" xfId="0" applyFill="1" applyBorder="1"/>
    <xf numFmtId="0" fontId="0" fillId="24" borderId="699" xfId="0" applyFill="1" applyBorder="1"/>
    <xf numFmtId="0" fontId="0" fillId="24" borderId="700" xfId="0" applyFill="1" applyBorder="1"/>
    <xf numFmtId="43" fontId="8" fillId="24" borderId="693" xfId="1" applyFont="1" applyFill="1" applyBorder="1"/>
    <xf numFmtId="0" fontId="8" fillId="24" borderId="693" xfId="0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701" xfId="0" applyFill="1" applyBorder="1"/>
    <xf numFmtId="0" fontId="0" fillId="24" borderId="704" xfId="0" applyFill="1" applyBorder="1"/>
    <xf numFmtId="0" fontId="0" fillId="24" borderId="705" xfId="0" applyFill="1" applyBorder="1"/>
    <xf numFmtId="0" fontId="0" fillId="24" borderId="706" xfId="0" applyFill="1" applyBorder="1"/>
    <xf numFmtId="43" fontId="8" fillId="24" borderId="699" xfId="1" applyFont="1" applyFill="1" applyBorder="1"/>
    <xf numFmtId="0" fontId="8" fillId="24" borderId="699" xfId="0" applyFont="1" applyFill="1" applyBorder="1"/>
    <xf numFmtId="0" fontId="8" fillId="24" borderId="695" xfId="0" applyFont="1" applyFill="1" applyBorder="1" applyAlignment="1">
      <alignment horizontal="center"/>
    </xf>
    <xf numFmtId="43" fontId="8" fillId="24" borderId="695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707" xfId="0" applyFill="1" applyBorder="1"/>
    <xf numFmtId="0" fontId="0" fillId="24" borderId="710" xfId="0" applyFill="1" applyBorder="1"/>
    <xf numFmtId="0" fontId="0" fillId="24" borderId="711" xfId="0" applyFill="1" applyBorder="1"/>
    <xf numFmtId="0" fontId="0" fillId="24" borderId="712" xfId="0" applyFill="1" applyBorder="1"/>
    <xf numFmtId="43" fontId="8" fillId="24" borderId="705" xfId="1" applyFont="1" applyFill="1" applyBorder="1"/>
    <xf numFmtId="0" fontId="8" fillId="24" borderId="705" xfId="0" applyFont="1" applyFill="1" applyBorder="1"/>
    <xf numFmtId="0" fontId="8" fillId="24" borderId="701" xfId="0" applyFont="1" applyFill="1" applyBorder="1" applyAlignment="1">
      <alignment horizontal="center"/>
    </xf>
    <xf numFmtId="43" fontId="8" fillId="24" borderId="701" xfId="1" applyFont="1" applyFill="1" applyBorder="1"/>
    <xf numFmtId="0" fontId="8" fillId="24" borderId="702" xfId="0" applyFont="1" applyFill="1" applyBorder="1" applyAlignment="1">
      <alignment horizontal="left"/>
    </xf>
    <xf numFmtId="0" fontId="8" fillId="24" borderId="701" xfId="0" applyFont="1" applyFill="1" applyBorder="1" applyAlignment="1">
      <alignment horizontal="left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713" xfId="0" applyFill="1" applyBorder="1"/>
    <xf numFmtId="0" fontId="0" fillId="24" borderId="716" xfId="0" applyFill="1" applyBorder="1"/>
    <xf numFmtId="0" fontId="0" fillId="24" borderId="717" xfId="0" applyFill="1" applyBorder="1"/>
    <xf numFmtId="0" fontId="0" fillId="24" borderId="718" xfId="0" applyFill="1" applyBorder="1"/>
    <xf numFmtId="43" fontId="8" fillId="24" borderId="711" xfId="1" applyFont="1" applyFill="1" applyBorder="1"/>
    <xf numFmtId="0" fontId="8" fillId="24" borderId="711" xfId="0" applyFont="1" applyFill="1" applyBorder="1"/>
    <xf numFmtId="0" fontId="8" fillId="24" borderId="707" xfId="0" applyFont="1" applyFill="1" applyBorder="1" applyAlignment="1">
      <alignment horizontal="center"/>
    </xf>
    <xf numFmtId="43" fontId="8" fillId="24" borderId="707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719" xfId="0" applyFill="1" applyBorder="1"/>
    <xf numFmtId="0" fontId="0" fillId="24" borderId="722" xfId="0" applyFill="1" applyBorder="1"/>
    <xf numFmtId="0" fontId="0" fillId="24" borderId="723" xfId="0" applyFill="1" applyBorder="1"/>
    <xf numFmtId="0" fontId="0" fillId="24" borderId="724" xfId="0" applyFill="1" applyBorder="1"/>
    <xf numFmtId="43" fontId="8" fillId="24" borderId="717" xfId="1" applyFont="1" applyFill="1" applyBorder="1"/>
    <xf numFmtId="0" fontId="8" fillId="24" borderId="717" xfId="0" applyFont="1" applyFill="1" applyBorder="1"/>
    <xf numFmtId="0" fontId="8" fillId="24" borderId="713" xfId="0" applyFont="1" applyFill="1" applyBorder="1" applyAlignment="1">
      <alignment horizontal="center"/>
    </xf>
    <xf numFmtId="43" fontId="8" fillId="24" borderId="713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725" xfId="0" applyFill="1" applyBorder="1"/>
    <xf numFmtId="0" fontId="0" fillId="24" borderId="728" xfId="0" applyFill="1" applyBorder="1"/>
    <xf numFmtId="0" fontId="0" fillId="24" borderId="729" xfId="0" applyFill="1" applyBorder="1"/>
    <xf numFmtId="0" fontId="0" fillId="24" borderId="730" xfId="0" applyFill="1" applyBorder="1"/>
    <xf numFmtId="43" fontId="8" fillId="24" borderId="723" xfId="1" applyFont="1" applyFill="1" applyBorder="1"/>
    <xf numFmtId="0" fontId="8" fillId="24" borderId="723" xfId="0" applyFont="1" applyFill="1" applyBorder="1"/>
    <xf numFmtId="0" fontId="8" fillId="24" borderId="719" xfId="0" applyFont="1" applyFill="1" applyBorder="1" applyAlignment="1">
      <alignment horizontal="center"/>
    </xf>
    <xf numFmtId="43" fontId="8" fillId="24" borderId="719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731" xfId="0" applyFill="1" applyBorder="1"/>
    <xf numFmtId="0" fontId="0" fillId="24" borderId="734" xfId="0" applyFill="1" applyBorder="1"/>
    <xf numFmtId="0" fontId="0" fillId="24" borderId="735" xfId="0" applyFill="1" applyBorder="1"/>
    <xf numFmtId="0" fontId="0" fillId="24" borderId="736" xfId="0" applyFill="1" applyBorder="1"/>
    <xf numFmtId="43" fontId="8" fillId="24" borderId="729" xfId="1" applyFont="1" applyFill="1" applyBorder="1"/>
    <xf numFmtId="0" fontId="8" fillId="24" borderId="729" xfId="0" applyFont="1" applyFill="1" applyBorder="1"/>
    <xf numFmtId="0" fontId="8" fillId="24" borderId="725" xfId="0" applyFont="1" applyFill="1" applyBorder="1" applyAlignment="1">
      <alignment horizontal="center"/>
    </xf>
    <xf numFmtId="43" fontId="8" fillId="24" borderId="725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737" xfId="0" applyFill="1" applyBorder="1"/>
    <xf numFmtId="0" fontId="0" fillId="24" borderId="740" xfId="0" applyFill="1" applyBorder="1"/>
    <xf numFmtId="0" fontId="0" fillId="24" borderId="741" xfId="0" applyFill="1" applyBorder="1"/>
    <xf numFmtId="0" fontId="0" fillId="24" borderId="742" xfId="0" applyFill="1" applyBorder="1"/>
    <xf numFmtId="43" fontId="8" fillId="24" borderId="735" xfId="1" applyFont="1" applyFill="1" applyBorder="1"/>
    <xf numFmtId="0" fontId="8" fillId="24" borderId="735" xfId="0" applyFont="1" applyFill="1" applyBorder="1"/>
    <xf numFmtId="0" fontId="8" fillId="24" borderId="731" xfId="0" applyFont="1" applyFill="1" applyBorder="1" applyAlignment="1">
      <alignment horizontal="center"/>
    </xf>
    <xf numFmtId="43" fontId="8" fillId="24" borderId="731" xfId="1" applyFont="1" applyFill="1" applyBorder="1"/>
    <xf numFmtId="0" fontId="0" fillId="24" borderId="743" xfId="0" applyFill="1" applyBorder="1"/>
    <xf numFmtId="0" fontId="0" fillId="24" borderId="746" xfId="0" applyFill="1" applyBorder="1"/>
    <xf numFmtId="0" fontId="0" fillId="24" borderId="747" xfId="0" applyFill="1" applyBorder="1"/>
    <xf numFmtId="0" fontId="0" fillId="24" borderId="748" xfId="0" applyFill="1" applyBorder="1"/>
    <xf numFmtId="43" fontId="8" fillId="24" borderId="741" xfId="1" applyFont="1" applyFill="1" applyBorder="1"/>
    <xf numFmtId="0" fontId="8" fillId="24" borderId="741" xfId="0" applyFont="1" applyFill="1" applyBorder="1"/>
    <xf numFmtId="0" fontId="8" fillId="24" borderId="737" xfId="0" applyFont="1" applyFill="1" applyBorder="1" applyAlignment="1">
      <alignment horizontal="center"/>
    </xf>
    <xf numFmtId="43" fontId="8" fillId="24" borderId="737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749" xfId="0" applyFill="1" applyBorder="1"/>
    <xf numFmtId="0" fontId="0" fillId="24" borderId="752" xfId="0" applyFill="1" applyBorder="1"/>
    <xf numFmtId="0" fontId="0" fillId="24" borderId="753" xfId="0" applyFill="1" applyBorder="1"/>
    <xf numFmtId="0" fontId="0" fillId="24" borderId="754" xfId="0" applyFill="1" applyBorder="1"/>
    <xf numFmtId="43" fontId="8" fillId="24" borderId="747" xfId="1" applyFont="1" applyFill="1" applyBorder="1"/>
    <xf numFmtId="0" fontId="8" fillId="24" borderId="747" xfId="0" applyFont="1" applyFill="1" applyBorder="1"/>
    <xf numFmtId="0" fontId="8" fillId="24" borderId="743" xfId="0" applyFont="1" applyFill="1" applyBorder="1" applyAlignment="1">
      <alignment horizontal="center"/>
    </xf>
    <xf numFmtId="43" fontId="8" fillId="24" borderId="743" xfId="1" applyFont="1" applyFill="1" applyBorder="1"/>
    <xf numFmtId="0" fontId="2" fillId="25" borderId="0" xfId="0" applyFont="1" applyFill="1"/>
    <xf numFmtId="0" fontId="0" fillId="24" borderId="755" xfId="0" applyFill="1" applyBorder="1"/>
    <xf numFmtId="0" fontId="0" fillId="24" borderId="758" xfId="0" applyFill="1" applyBorder="1"/>
    <xf numFmtId="0" fontId="0" fillId="24" borderId="759" xfId="0" applyFill="1" applyBorder="1"/>
    <xf numFmtId="0" fontId="0" fillId="24" borderId="760" xfId="0" applyFill="1" applyBorder="1"/>
    <xf numFmtId="43" fontId="8" fillId="24" borderId="753" xfId="1" applyFont="1" applyFill="1" applyBorder="1"/>
    <xf numFmtId="0" fontId="8" fillId="24" borderId="753" xfId="0" applyFont="1" applyFill="1" applyBorder="1"/>
    <xf numFmtId="0" fontId="8" fillId="24" borderId="749" xfId="0" applyFont="1" applyFill="1" applyBorder="1" applyAlignment="1">
      <alignment horizontal="center"/>
    </xf>
    <xf numFmtId="43" fontId="8" fillId="24" borderId="749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43" fontId="8" fillId="0" borderId="21" xfId="1" applyFont="1" applyFill="1" applyBorder="1"/>
    <xf numFmtId="43" fontId="8" fillId="0" borderId="753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761" xfId="0" applyFill="1" applyBorder="1"/>
    <xf numFmtId="0" fontId="0" fillId="24" borderId="764" xfId="0" applyFill="1" applyBorder="1"/>
    <xf numFmtId="0" fontId="0" fillId="24" borderId="765" xfId="0" applyFill="1" applyBorder="1"/>
    <xf numFmtId="0" fontId="0" fillId="24" borderId="766" xfId="0" applyFill="1" applyBorder="1"/>
    <xf numFmtId="43" fontId="8" fillId="24" borderId="759" xfId="1" applyFont="1" applyFill="1" applyBorder="1"/>
    <xf numFmtId="0" fontId="8" fillId="24" borderId="759" xfId="0" applyFont="1" applyFill="1" applyBorder="1"/>
    <xf numFmtId="0" fontId="8" fillId="24" borderId="755" xfId="0" applyFont="1" applyFill="1" applyBorder="1" applyAlignment="1">
      <alignment horizontal="center"/>
    </xf>
    <xf numFmtId="43" fontId="8" fillId="24" borderId="755" xfId="1" applyFont="1" applyFill="1" applyBorder="1"/>
    <xf numFmtId="0" fontId="0" fillId="24" borderId="0" xfId="0" applyFill="1" applyAlignment="1">
      <alignment horizontal="right"/>
    </xf>
    <xf numFmtId="0" fontId="0" fillId="24" borderId="767" xfId="0" applyFill="1" applyBorder="1"/>
    <xf numFmtId="0" fontId="0" fillId="24" borderId="770" xfId="0" applyFill="1" applyBorder="1"/>
    <xf numFmtId="0" fontId="0" fillId="24" borderId="771" xfId="0" applyFill="1" applyBorder="1"/>
    <xf numFmtId="0" fontId="0" fillId="24" borderId="772" xfId="0" applyFill="1" applyBorder="1"/>
    <xf numFmtId="43" fontId="8" fillId="24" borderId="765" xfId="1" applyFont="1" applyFill="1" applyBorder="1"/>
    <xf numFmtId="0" fontId="8" fillId="24" borderId="765" xfId="0" applyFont="1" applyFill="1" applyBorder="1"/>
    <xf numFmtId="0" fontId="8" fillId="24" borderId="761" xfId="0" applyFont="1" applyFill="1" applyBorder="1" applyAlignment="1">
      <alignment horizontal="center"/>
    </xf>
    <xf numFmtId="43" fontId="8" fillId="24" borderId="761" xfId="1" applyFont="1" applyFill="1" applyBorder="1"/>
    <xf numFmtId="44" fontId="0" fillId="24" borderId="0" xfId="2" applyFont="1" applyFill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8" fillId="24" borderId="20" xfId="0" applyFont="1" applyFill="1" applyBorder="1" applyAlignment="1">
      <alignment horizontal="left"/>
    </xf>
    <xf numFmtId="0" fontId="8" fillId="24" borderId="16" xfId="0" applyFont="1" applyFill="1" applyBorder="1" applyAlignment="1">
      <alignment horizontal="left"/>
    </xf>
    <xf numFmtId="0" fontId="8" fillId="24" borderId="139" xfId="0" applyFont="1" applyFill="1" applyBorder="1" applyAlignment="1">
      <alignment horizontal="left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773" xfId="0" applyFill="1" applyBorder="1"/>
    <xf numFmtId="0" fontId="0" fillId="24" borderId="776" xfId="0" applyFill="1" applyBorder="1"/>
    <xf numFmtId="0" fontId="0" fillId="24" borderId="777" xfId="0" applyFill="1" applyBorder="1"/>
    <xf numFmtId="0" fontId="0" fillId="24" borderId="778" xfId="0" applyFill="1" applyBorder="1"/>
    <xf numFmtId="43" fontId="8" fillId="24" borderId="771" xfId="1" applyFont="1" applyFill="1" applyBorder="1"/>
    <xf numFmtId="0" fontId="8" fillId="24" borderId="771" xfId="0" applyFont="1" applyFill="1" applyBorder="1"/>
    <xf numFmtId="0" fontId="8" fillId="24" borderId="767" xfId="0" applyFont="1" applyFill="1" applyBorder="1" applyAlignment="1">
      <alignment horizontal="center"/>
    </xf>
    <xf numFmtId="43" fontId="8" fillId="24" borderId="767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779" xfId="0" applyFill="1" applyBorder="1"/>
    <xf numFmtId="0" fontId="0" fillId="24" borderId="782" xfId="0" applyFill="1" applyBorder="1"/>
    <xf numFmtId="0" fontId="0" fillId="24" borderId="783" xfId="0" applyFill="1" applyBorder="1"/>
    <xf numFmtId="0" fontId="0" fillId="24" borderId="784" xfId="0" applyFill="1" applyBorder="1"/>
    <xf numFmtId="43" fontId="8" fillId="24" borderId="777" xfId="1" applyFont="1" applyFill="1" applyBorder="1"/>
    <xf numFmtId="0" fontId="8" fillId="24" borderId="777" xfId="0" applyFont="1" applyFill="1" applyBorder="1"/>
    <xf numFmtId="0" fontId="8" fillId="24" borderId="773" xfId="0" applyFont="1" applyFill="1" applyBorder="1" applyAlignment="1">
      <alignment horizontal="center"/>
    </xf>
    <xf numFmtId="43" fontId="8" fillId="24" borderId="773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785" xfId="0" applyFill="1" applyBorder="1"/>
    <xf numFmtId="0" fontId="0" fillId="24" borderId="788" xfId="0" applyFill="1" applyBorder="1"/>
    <xf numFmtId="0" fontId="0" fillId="24" borderId="789" xfId="0" applyFill="1" applyBorder="1"/>
    <xf numFmtId="0" fontId="0" fillId="24" borderId="790" xfId="0" applyFill="1" applyBorder="1"/>
    <xf numFmtId="43" fontId="8" fillId="24" borderId="783" xfId="1" applyFont="1" applyFill="1" applyBorder="1"/>
    <xf numFmtId="0" fontId="8" fillId="24" borderId="783" xfId="0" applyFont="1" applyFill="1" applyBorder="1"/>
    <xf numFmtId="0" fontId="8" fillId="24" borderId="779" xfId="0" applyFont="1" applyFill="1" applyBorder="1" applyAlignment="1">
      <alignment horizontal="center"/>
    </xf>
    <xf numFmtId="43" fontId="8" fillId="24" borderId="779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791" xfId="0" applyFill="1" applyBorder="1"/>
    <xf numFmtId="0" fontId="0" fillId="24" borderId="794" xfId="0" applyFill="1" applyBorder="1"/>
    <xf numFmtId="0" fontId="0" fillId="24" borderId="795" xfId="0" applyFill="1" applyBorder="1"/>
    <xf numFmtId="0" fontId="0" fillId="24" borderId="796" xfId="0" applyFill="1" applyBorder="1"/>
    <xf numFmtId="43" fontId="8" fillId="24" borderId="789" xfId="1" applyFont="1" applyFill="1" applyBorder="1"/>
    <xf numFmtId="0" fontId="8" fillId="24" borderId="789" xfId="0" applyFont="1" applyFill="1" applyBorder="1"/>
    <xf numFmtId="0" fontId="8" fillId="24" borderId="785" xfId="0" applyFont="1" applyFill="1" applyBorder="1" applyAlignment="1">
      <alignment horizontal="center"/>
    </xf>
    <xf numFmtId="43" fontId="8" fillId="24" borderId="785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797" xfId="0" applyFill="1" applyBorder="1"/>
    <xf numFmtId="0" fontId="0" fillId="24" borderId="800" xfId="0" applyFill="1" applyBorder="1"/>
    <xf numFmtId="0" fontId="0" fillId="24" borderId="801" xfId="0" applyFill="1" applyBorder="1"/>
    <xf numFmtId="0" fontId="0" fillId="24" borderId="802" xfId="0" applyFill="1" applyBorder="1"/>
    <xf numFmtId="43" fontId="8" fillId="24" borderId="795" xfId="1" applyFont="1" applyFill="1" applyBorder="1"/>
    <xf numFmtId="0" fontId="8" fillId="24" borderId="795" xfId="0" applyFont="1" applyFill="1" applyBorder="1"/>
    <xf numFmtId="0" fontId="8" fillId="24" borderId="791" xfId="0" applyFont="1" applyFill="1" applyBorder="1" applyAlignment="1">
      <alignment horizontal="center"/>
    </xf>
    <xf numFmtId="43" fontId="8" fillId="24" borderId="791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803" xfId="0" applyFill="1" applyBorder="1"/>
    <xf numFmtId="0" fontId="0" fillId="24" borderId="806" xfId="0" applyFill="1" applyBorder="1"/>
    <xf numFmtId="0" fontId="0" fillId="24" borderId="807" xfId="0" applyFill="1" applyBorder="1"/>
    <xf numFmtId="0" fontId="0" fillId="24" borderId="808" xfId="0" applyFill="1" applyBorder="1"/>
    <xf numFmtId="43" fontId="8" fillId="24" borderId="801" xfId="1" applyFont="1" applyFill="1" applyBorder="1"/>
    <xf numFmtId="0" fontId="8" fillId="24" borderId="801" xfId="0" applyFont="1" applyFill="1" applyBorder="1"/>
    <xf numFmtId="0" fontId="8" fillId="24" borderId="797" xfId="0" applyFont="1" applyFill="1" applyBorder="1" applyAlignment="1">
      <alignment horizontal="center"/>
    </xf>
    <xf numFmtId="43" fontId="8" fillId="24" borderId="797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809" xfId="0" applyFill="1" applyBorder="1"/>
    <xf numFmtId="0" fontId="0" fillId="24" borderId="812" xfId="0" applyFill="1" applyBorder="1"/>
    <xf numFmtId="0" fontId="0" fillId="24" borderId="813" xfId="0" applyFill="1" applyBorder="1"/>
    <xf numFmtId="0" fontId="0" fillId="24" borderId="814" xfId="0" applyFill="1" applyBorder="1"/>
    <xf numFmtId="43" fontId="8" fillId="24" borderId="807" xfId="1" applyFont="1" applyFill="1" applyBorder="1"/>
    <xf numFmtId="0" fontId="8" fillId="24" borderId="807" xfId="0" applyFont="1" applyFill="1" applyBorder="1"/>
    <xf numFmtId="0" fontId="8" fillId="24" borderId="803" xfId="0" applyFont="1" applyFill="1" applyBorder="1" applyAlignment="1">
      <alignment horizontal="center"/>
    </xf>
    <xf numFmtId="43" fontId="8" fillId="24" borderId="803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815" xfId="0" applyFill="1" applyBorder="1"/>
    <xf numFmtId="0" fontId="0" fillId="24" borderId="818" xfId="0" applyFill="1" applyBorder="1"/>
    <xf numFmtId="0" fontId="0" fillId="24" borderId="819" xfId="0" applyFill="1" applyBorder="1"/>
    <xf numFmtId="0" fontId="0" fillId="24" borderId="820" xfId="0" applyFill="1" applyBorder="1"/>
    <xf numFmtId="43" fontId="8" fillId="24" borderId="813" xfId="1" applyFont="1" applyFill="1" applyBorder="1"/>
    <xf numFmtId="0" fontId="8" fillId="24" borderId="813" xfId="0" applyFont="1" applyFill="1" applyBorder="1"/>
    <xf numFmtId="0" fontId="8" fillId="24" borderId="809" xfId="0" applyFont="1" applyFill="1" applyBorder="1" applyAlignment="1">
      <alignment horizontal="center"/>
    </xf>
    <xf numFmtId="43" fontId="8" fillId="24" borderId="809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821" xfId="0" applyFill="1" applyBorder="1"/>
    <xf numFmtId="0" fontId="0" fillId="24" borderId="824" xfId="0" applyFill="1" applyBorder="1"/>
    <xf numFmtId="0" fontId="0" fillId="24" borderId="825" xfId="0" applyFill="1" applyBorder="1"/>
    <xf numFmtId="0" fontId="0" fillId="24" borderId="826" xfId="0" applyFill="1" applyBorder="1"/>
    <xf numFmtId="43" fontId="8" fillId="24" borderId="819" xfId="1" applyFont="1" applyFill="1" applyBorder="1"/>
    <xf numFmtId="0" fontId="8" fillId="24" borderId="819" xfId="0" applyFont="1" applyFill="1" applyBorder="1"/>
    <xf numFmtId="0" fontId="8" fillId="24" borderId="815" xfId="0" applyFont="1" applyFill="1" applyBorder="1" applyAlignment="1">
      <alignment horizontal="center"/>
    </xf>
    <xf numFmtId="43" fontId="8" fillId="24" borderId="815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827" xfId="0" applyFill="1" applyBorder="1"/>
    <xf numFmtId="0" fontId="0" fillId="24" borderId="830" xfId="0" applyFill="1" applyBorder="1"/>
    <xf numFmtId="0" fontId="0" fillId="24" borderId="831" xfId="0" applyFill="1" applyBorder="1"/>
    <xf numFmtId="0" fontId="0" fillId="24" borderId="832" xfId="0" applyFill="1" applyBorder="1"/>
    <xf numFmtId="43" fontId="8" fillId="24" borderId="825" xfId="1" applyFont="1" applyFill="1" applyBorder="1"/>
    <xf numFmtId="0" fontId="8" fillId="24" borderId="825" xfId="0" applyFont="1" applyFill="1" applyBorder="1"/>
    <xf numFmtId="0" fontId="8" fillId="24" borderId="821" xfId="0" applyFont="1" applyFill="1" applyBorder="1" applyAlignment="1">
      <alignment horizontal="center"/>
    </xf>
    <xf numFmtId="43" fontId="8" fillId="24" borderId="821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833" xfId="0" applyFill="1" applyBorder="1"/>
    <xf numFmtId="0" fontId="0" fillId="24" borderId="836" xfId="0" applyFill="1" applyBorder="1"/>
    <xf numFmtId="0" fontId="0" fillId="24" borderId="837" xfId="0" applyFill="1" applyBorder="1"/>
    <xf numFmtId="0" fontId="0" fillId="24" borderId="838" xfId="0" applyFill="1" applyBorder="1"/>
    <xf numFmtId="43" fontId="8" fillId="24" borderId="831" xfId="1" applyFont="1" applyFill="1" applyBorder="1"/>
    <xf numFmtId="0" fontId="8" fillId="24" borderId="831" xfId="0" applyFont="1" applyFill="1" applyBorder="1"/>
    <xf numFmtId="0" fontId="8" fillId="24" borderId="827" xfId="0" applyFont="1" applyFill="1" applyBorder="1" applyAlignment="1">
      <alignment horizontal="center"/>
    </xf>
    <xf numFmtId="43" fontId="8" fillId="24" borderId="827" xfId="1" applyFont="1" applyFill="1" applyBorder="1"/>
    <xf numFmtId="0" fontId="0" fillId="24" borderId="839" xfId="0" applyFill="1" applyBorder="1"/>
    <xf numFmtId="0" fontId="0" fillId="24" borderId="842" xfId="0" applyFill="1" applyBorder="1"/>
    <xf numFmtId="0" fontId="0" fillId="24" borderId="843" xfId="0" applyFill="1" applyBorder="1"/>
    <xf numFmtId="0" fontId="0" fillId="24" borderId="844" xfId="0" applyFill="1" applyBorder="1"/>
    <xf numFmtId="43" fontId="8" fillId="24" borderId="837" xfId="1" applyFont="1" applyFill="1" applyBorder="1"/>
    <xf numFmtId="0" fontId="8" fillId="24" borderId="837" xfId="0" applyFont="1" applyFill="1" applyBorder="1"/>
    <xf numFmtId="0" fontId="8" fillId="24" borderId="833" xfId="0" applyFont="1" applyFill="1" applyBorder="1" applyAlignment="1">
      <alignment horizontal="center"/>
    </xf>
    <xf numFmtId="43" fontId="8" fillId="24" borderId="833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845" xfId="0" applyFill="1" applyBorder="1"/>
    <xf numFmtId="0" fontId="0" fillId="24" borderId="848" xfId="0" applyFill="1" applyBorder="1"/>
    <xf numFmtId="0" fontId="0" fillId="24" borderId="849" xfId="0" applyFill="1" applyBorder="1"/>
    <xf numFmtId="0" fontId="0" fillId="24" borderId="850" xfId="0" applyFill="1" applyBorder="1"/>
    <xf numFmtId="43" fontId="8" fillId="24" borderId="843" xfId="1" applyFont="1" applyFill="1" applyBorder="1"/>
    <xf numFmtId="0" fontId="8" fillId="24" borderId="843" xfId="0" applyFont="1" applyFill="1" applyBorder="1"/>
    <xf numFmtId="0" fontId="8" fillId="24" borderId="839" xfId="0" applyFont="1" applyFill="1" applyBorder="1" applyAlignment="1">
      <alignment horizontal="center"/>
    </xf>
    <xf numFmtId="43" fontId="8" fillId="24" borderId="839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851" xfId="0" applyFill="1" applyBorder="1"/>
    <xf numFmtId="0" fontId="0" fillId="24" borderId="854" xfId="0" applyFill="1" applyBorder="1"/>
    <xf numFmtId="0" fontId="0" fillId="24" borderId="855" xfId="0" applyFill="1" applyBorder="1"/>
    <xf numFmtId="0" fontId="0" fillId="24" borderId="856" xfId="0" applyFill="1" applyBorder="1"/>
    <xf numFmtId="43" fontId="8" fillId="24" borderId="849" xfId="1" applyFont="1" applyFill="1" applyBorder="1"/>
    <xf numFmtId="0" fontId="8" fillId="24" borderId="849" xfId="0" applyFont="1" applyFill="1" applyBorder="1"/>
    <xf numFmtId="0" fontId="8" fillId="24" borderId="845" xfId="0" applyFont="1" applyFill="1" applyBorder="1" applyAlignment="1">
      <alignment horizontal="center"/>
    </xf>
    <xf numFmtId="43" fontId="8" fillId="24" borderId="845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43" fontId="12" fillId="24" borderId="0" xfId="1" applyFont="1" applyFill="1"/>
    <xf numFmtId="0" fontId="0" fillId="24" borderId="857" xfId="0" applyFill="1" applyBorder="1"/>
    <xf numFmtId="0" fontId="0" fillId="24" borderId="860" xfId="0" applyFill="1" applyBorder="1"/>
    <xf numFmtId="0" fontId="0" fillId="24" borderId="861" xfId="0" applyFill="1" applyBorder="1"/>
    <xf numFmtId="0" fontId="0" fillId="24" borderId="862" xfId="0" applyFill="1" applyBorder="1"/>
    <xf numFmtId="43" fontId="8" fillId="24" borderId="855" xfId="1" applyFont="1" applyFill="1" applyBorder="1"/>
    <xf numFmtId="0" fontId="8" fillId="24" borderId="855" xfId="0" applyFont="1" applyFill="1" applyBorder="1"/>
    <xf numFmtId="0" fontId="8" fillId="24" borderId="851" xfId="0" applyFont="1" applyFill="1" applyBorder="1" applyAlignment="1">
      <alignment horizontal="center"/>
    </xf>
    <xf numFmtId="43" fontId="8" fillId="24" borderId="851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863" xfId="0" applyFill="1" applyBorder="1"/>
    <xf numFmtId="0" fontId="0" fillId="24" borderId="866" xfId="0" applyFill="1" applyBorder="1"/>
    <xf numFmtId="0" fontId="0" fillId="24" borderId="867" xfId="0" applyFill="1" applyBorder="1"/>
    <xf numFmtId="0" fontId="0" fillId="24" borderId="868" xfId="0" applyFill="1" applyBorder="1"/>
    <xf numFmtId="43" fontId="8" fillId="24" borderId="861" xfId="1" applyFont="1" applyFill="1" applyBorder="1"/>
    <xf numFmtId="0" fontId="8" fillId="24" borderId="861" xfId="0" applyFont="1" applyFill="1" applyBorder="1"/>
    <xf numFmtId="0" fontId="8" fillId="24" borderId="857" xfId="0" applyFont="1" applyFill="1" applyBorder="1" applyAlignment="1">
      <alignment horizontal="center"/>
    </xf>
    <xf numFmtId="43" fontId="8" fillId="24" borderId="857" xfId="1" applyFont="1" applyFill="1" applyBorder="1"/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1" fillId="24" borderId="14" xfId="0" applyFont="1" applyFill="1" applyBorder="1" applyAlignment="1">
      <alignment horizontal="center" vertical="center"/>
    </xf>
    <xf numFmtId="0" fontId="0" fillId="24" borderId="869" xfId="0" applyFill="1" applyBorder="1"/>
    <xf numFmtId="0" fontId="0" fillId="24" borderId="872" xfId="0" applyFill="1" applyBorder="1"/>
    <xf numFmtId="0" fontId="0" fillId="24" borderId="873" xfId="0" applyFill="1" applyBorder="1"/>
    <xf numFmtId="0" fontId="0" fillId="24" borderId="874" xfId="0" applyFill="1" applyBorder="1"/>
    <xf numFmtId="43" fontId="8" fillId="24" borderId="867" xfId="1" applyFont="1" applyFill="1" applyBorder="1"/>
    <xf numFmtId="0" fontId="8" fillId="24" borderId="867" xfId="0" applyFont="1" applyFill="1" applyBorder="1"/>
    <xf numFmtId="0" fontId="8" fillId="24" borderId="863" xfId="0" applyFont="1" applyFill="1" applyBorder="1" applyAlignment="1">
      <alignment horizontal="center"/>
    </xf>
    <xf numFmtId="43" fontId="8" fillId="24" borderId="863" xfId="1" applyFont="1" applyFill="1" applyBorder="1"/>
    <xf numFmtId="0" fontId="0" fillId="24" borderId="875" xfId="0" applyFill="1" applyBorder="1"/>
    <xf numFmtId="0" fontId="0" fillId="24" borderId="878" xfId="0" applyFill="1" applyBorder="1"/>
    <xf numFmtId="0" fontId="0" fillId="24" borderId="879" xfId="0" applyFill="1" applyBorder="1"/>
    <xf numFmtId="0" fontId="0" fillId="24" borderId="880" xfId="0" applyFill="1" applyBorder="1"/>
    <xf numFmtId="43" fontId="8" fillId="24" borderId="873" xfId="1" applyFont="1" applyFill="1" applyBorder="1"/>
    <xf numFmtId="0" fontId="8" fillId="24" borderId="873" xfId="0" applyFont="1" applyFill="1" applyBorder="1"/>
    <xf numFmtId="0" fontId="8" fillId="24" borderId="869" xfId="0" applyFont="1" applyFill="1" applyBorder="1" applyAlignment="1">
      <alignment horizontal="center"/>
    </xf>
    <xf numFmtId="43" fontId="8" fillId="24" borderId="869" xfId="1" applyFont="1" applyFill="1" applyBorder="1"/>
    <xf numFmtId="0" fontId="8" fillId="24" borderId="19" xfId="0" applyFont="1" applyFill="1" applyBorder="1" applyAlignment="1">
      <alignment horizontal="left"/>
    </xf>
    <xf numFmtId="0" fontId="8" fillId="24" borderId="1" xfId="0" applyFont="1" applyFill="1" applyBorder="1" applyAlignment="1">
      <alignment horizontal="left"/>
    </xf>
    <xf numFmtId="0" fontId="6" fillId="24" borderId="0" xfId="0" applyFont="1" applyFill="1" applyAlignment="1">
      <alignment horizontal="center"/>
    </xf>
    <xf numFmtId="0" fontId="0" fillId="24" borderId="0" xfId="0" applyFill="1" applyAlignment="1">
      <alignment horizontal="center"/>
    </xf>
    <xf numFmtId="0" fontId="5" fillId="24" borderId="5" xfId="0" applyFont="1" applyFill="1" applyBorder="1" applyAlignment="1">
      <alignment horizontal="center" vertical="center"/>
    </xf>
    <xf numFmtId="0" fontId="5" fillId="24" borderId="8" xfId="0" applyFont="1" applyFill="1" applyBorder="1" applyAlignment="1">
      <alignment horizontal="center" vertical="center"/>
    </xf>
    <xf numFmtId="0" fontId="5" fillId="24" borderId="6" xfId="0" applyFont="1" applyFill="1" applyBorder="1" applyAlignment="1">
      <alignment horizontal="right" vertical="center"/>
    </xf>
    <xf numFmtId="0" fontId="5" fillId="24" borderId="9" xfId="0" applyFont="1" applyFill="1" applyBorder="1" applyAlignment="1">
      <alignment horizontal="right" vertical="center"/>
    </xf>
    <xf numFmtId="0" fontId="5" fillId="24" borderId="6" xfId="0" applyFont="1" applyFill="1" applyBorder="1" applyAlignment="1">
      <alignment horizontal="left" vertical="center"/>
    </xf>
    <xf numFmtId="0" fontId="5" fillId="24" borderId="9" xfId="0" applyFont="1" applyFill="1" applyBorder="1" applyAlignment="1">
      <alignment horizontal="left" vertical="center"/>
    </xf>
    <xf numFmtId="14" fontId="5" fillId="24" borderId="11" xfId="0" applyNumberFormat="1" applyFont="1" applyFill="1" applyBorder="1" applyAlignment="1">
      <alignment horizontal="left" vertical="center"/>
    </xf>
    <xf numFmtId="0" fontId="5" fillId="24" borderId="12" xfId="0" applyFont="1" applyFill="1" applyBorder="1" applyAlignment="1">
      <alignment horizontal="left" vertical="center"/>
    </xf>
    <xf numFmtId="0" fontId="1" fillId="24" borderId="7" xfId="0" applyFont="1" applyFill="1" applyBorder="1" applyAlignment="1">
      <alignment horizontal="center" vertical="center"/>
    </xf>
    <xf numFmtId="0" fontId="1" fillId="24" borderId="14" xfId="0" applyFont="1" applyFill="1" applyBorder="1" applyAlignment="1">
      <alignment horizontal="center" vertical="center"/>
    </xf>
    <xf numFmtId="0" fontId="8" fillId="24" borderId="18" xfId="0" applyFont="1" applyFill="1" applyBorder="1" applyAlignment="1">
      <alignment horizontal="left"/>
    </xf>
    <xf numFmtId="0" fontId="8" fillId="24" borderId="17" xfId="0" applyFont="1" applyFill="1" applyBorder="1" applyAlignment="1">
      <alignment horizontal="left"/>
    </xf>
    <xf numFmtId="0" fontId="7" fillId="24" borderId="3" xfId="0" applyFont="1" applyFill="1" applyBorder="1" applyAlignment="1">
      <alignment horizontal="center"/>
    </xf>
    <xf numFmtId="0" fontId="7" fillId="24" borderId="4" xfId="0" applyFont="1" applyFill="1" applyBorder="1" applyAlignment="1">
      <alignment horizontal="center"/>
    </xf>
    <xf numFmtId="0" fontId="7" fillId="24" borderId="24" xfId="0" applyFont="1" applyFill="1" applyBorder="1" applyAlignment="1">
      <alignment horizontal="center"/>
    </xf>
    <xf numFmtId="0" fontId="10" fillId="24" borderId="19" xfId="0" applyFont="1" applyFill="1" applyBorder="1" applyAlignment="1">
      <alignment horizontal="left"/>
    </xf>
    <xf numFmtId="0" fontId="10" fillId="24" borderId="1" xfId="0" applyFont="1" applyFill="1" applyBorder="1" applyAlignment="1">
      <alignment horizontal="left"/>
    </xf>
    <xf numFmtId="0" fontId="8" fillId="24" borderId="3" xfId="0" applyFont="1" applyFill="1" applyBorder="1" applyAlignment="1">
      <alignment horizontal="center"/>
    </xf>
    <xf numFmtId="0" fontId="8" fillId="24" borderId="4" xfId="0" applyFont="1" applyFill="1" applyBorder="1" applyAlignment="1">
      <alignment horizontal="center"/>
    </xf>
    <xf numFmtId="0" fontId="8" fillId="24" borderId="24" xfId="0" applyFont="1" applyFill="1" applyBorder="1" applyAlignment="1">
      <alignment horizontal="center"/>
    </xf>
    <xf numFmtId="0" fontId="5" fillId="24" borderId="1" xfId="0" applyFont="1" applyFill="1" applyBorder="1" applyAlignment="1">
      <alignment horizontal="center"/>
    </xf>
    <xf numFmtId="0" fontId="0" fillId="24" borderId="1" xfId="0" applyFill="1" applyBorder="1" applyAlignment="1">
      <alignment horizontal="center"/>
    </xf>
    <xf numFmtId="0" fontId="0" fillId="24" borderId="19" xfId="0" applyFill="1" applyBorder="1" applyAlignment="1">
      <alignment horizontal="center"/>
    </xf>
    <xf numFmtId="0" fontId="0" fillId="24" borderId="25" xfId="0" applyFill="1" applyBorder="1" applyAlignment="1">
      <alignment horizontal="center"/>
    </xf>
    <xf numFmtId="0" fontId="0" fillId="24" borderId="26" xfId="0" applyFill="1" applyBorder="1" applyAlignment="1">
      <alignment horizontal="center"/>
    </xf>
    <xf numFmtId="0" fontId="0" fillId="24" borderId="29" xfId="0" applyFill="1" applyBorder="1" applyAlignment="1">
      <alignment horizontal="center"/>
    </xf>
    <xf numFmtId="0" fontId="0" fillId="24" borderId="28" xfId="0" applyFill="1" applyBorder="1" applyAlignment="1">
      <alignment horizontal="center"/>
    </xf>
    <xf numFmtId="0" fontId="0" fillId="24" borderId="30" xfId="0" applyFill="1" applyBorder="1" applyAlignment="1">
      <alignment horizontal="center"/>
    </xf>
    <xf numFmtId="0" fontId="0" fillId="24" borderId="31" xfId="0" applyFill="1" applyBorder="1" applyAlignment="1">
      <alignment horizontal="center"/>
    </xf>
    <xf numFmtId="0" fontId="8" fillId="24" borderId="29" xfId="0" applyFont="1" applyFill="1" applyBorder="1" applyAlignment="1">
      <alignment horizontal="left"/>
    </xf>
    <xf numFmtId="0" fontId="8" fillId="24" borderId="28" xfId="0" applyFont="1" applyFill="1" applyBorder="1" applyAlignment="1">
      <alignment horizontal="left"/>
    </xf>
    <xf numFmtId="0" fontId="5" fillId="24" borderId="28" xfId="0" applyFont="1" applyFill="1" applyBorder="1" applyAlignment="1">
      <alignment horizontal="center"/>
    </xf>
    <xf numFmtId="0" fontId="0" fillId="24" borderId="35" xfId="0" applyFill="1" applyBorder="1" applyAlignment="1">
      <alignment horizontal="center"/>
    </xf>
    <xf numFmtId="0" fontId="0" fillId="24" borderId="34" xfId="0" applyFill="1" applyBorder="1" applyAlignment="1">
      <alignment horizontal="center"/>
    </xf>
    <xf numFmtId="0" fontId="0" fillId="24" borderId="36" xfId="0" applyFill="1" applyBorder="1" applyAlignment="1">
      <alignment horizontal="center"/>
    </xf>
    <xf numFmtId="0" fontId="0" fillId="24" borderId="37" xfId="0" applyFill="1" applyBorder="1" applyAlignment="1">
      <alignment horizontal="center"/>
    </xf>
    <xf numFmtId="0" fontId="5" fillId="24" borderId="34" xfId="0" applyFont="1" applyFill="1" applyBorder="1" applyAlignment="1">
      <alignment horizontal="center"/>
    </xf>
    <xf numFmtId="0" fontId="0" fillId="24" borderId="41" xfId="0" applyFill="1" applyBorder="1" applyAlignment="1">
      <alignment horizontal="center"/>
    </xf>
    <xf numFmtId="0" fontId="0" fillId="24" borderId="40" xfId="0" applyFill="1" applyBorder="1" applyAlignment="1">
      <alignment horizontal="center"/>
    </xf>
    <xf numFmtId="0" fontId="0" fillId="24" borderId="42" xfId="0" applyFill="1" applyBorder="1" applyAlignment="1">
      <alignment horizontal="center"/>
    </xf>
    <xf numFmtId="0" fontId="0" fillId="24" borderId="43" xfId="0" applyFill="1" applyBorder="1" applyAlignment="1">
      <alignment horizontal="center"/>
    </xf>
    <xf numFmtId="0" fontId="8" fillId="24" borderId="35" xfId="0" applyFont="1" applyFill="1" applyBorder="1" applyAlignment="1">
      <alignment horizontal="left"/>
    </xf>
    <xf numFmtId="0" fontId="8" fillId="24" borderId="34" xfId="0" applyFont="1" applyFill="1" applyBorder="1" applyAlignment="1">
      <alignment horizontal="left"/>
    </xf>
    <xf numFmtId="0" fontId="10" fillId="24" borderId="35" xfId="0" applyFont="1" applyFill="1" applyBorder="1" applyAlignment="1">
      <alignment horizontal="left"/>
    </xf>
    <xf numFmtId="0" fontId="10" fillId="24" borderId="34" xfId="0" applyFont="1" applyFill="1" applyBorder="1" applyAlignment="1">
      <alignment horizontal="left"/>
    </xf>
    <xf numFmtId="0" fontId="8" fillId="24" borderId="41" xfId="0" applyFont="1" applyFill="1" applyBorder="1" applyAlignment="1">
      <alignment horizontal="left"/>
    </xf>
    <xf numFmtId="0" fontId="8" fillId="24" borderId="40" xfId="0" applyFont="1" applyFill="1" applyBorder="1" applyAlignment="1">
      <alignment horizontal="left"/>
    </xf>
    <xf numFmtId="0" fontId="10" fillId="24" borderId="41" xfId="0" applyFont="1" applyFill="1" applyBorder="1" applyAlignment="1">
      <alignment horizontal="left"/>
    </xf>
    <xf numFmtId="0" fontId="10" fillId="24" borderId="40" xfId="0" applyFont="1" applyFill="1" applyBorder="1" applyAlignment="1">
      <alignment horizontal="left"/>
    </xf>
    <xf numFmtId="0" fontId="5" fillId="24" borderId="40" xfId="0" applyFont="1" applyFill="1" applyBorder="1" applyAlignment="1">
      <alignment horizontal="center"/>
    </xf>
    <xf numFmtId="0" fontId="0" fillId="24" borderId="48" xfId="0" applyFill="1" applyBorder="1" applyAlignment="1">
      <alignment horizontal="center"/>
    </xf>
    <xf numFmtId="0" fontId="0" fillId="24" borderId="47" xfId="0" applyFill="1" applyBorder="1" applyAlignment="1">
      <alignment horizontal="center"/>
    </xf>
    <xf numFmtId="0" fontId="0" fillId="24" borderId="49" xfId="0" applyFill="1" applyBorder="1" applyAlignment="1">
      <alignment horizontal="center"/>
    </xf>
    <xf numFmtId="0" fontId="0" fillId="24" borderId="50" xfId="0" applyFill="1" applyBorder="1" applyAlignment="1">
      <alignment horizontal="center"/>
    </xf>
    <xf numFmtId="0" fontId="5" fillId="24" borderId="47" xfId="0" applyFont="1" applyFill="1" applyBorder="1" applyAlignment="1">
      <alignment horizontal="center"/>
    </xf>
    <xf numFmtId="0" fontId="0" fillId="24" borderId="55" xfId="0" applyFill="1" applyBorder="1" applyAlignment="1">
      <alignment horizontal="center"/>
    </xf>
    <xf numFmtId="0" fontId="0" fillId="24" borderId="54" xfId="0" applyFill="1" applyBorder="1" applyAlignment="1">
      <alignment horizontal="center"/>
    </xf>
    <xf numFmtId="0" fontId="0" fillId="24" borderId="56" xfId="0" applyFill="1" applyBorder="1" applyAlignment="1">
      <alignment horizontal="center"/>
    </xf>
    <xf numFmtId="0" fontId="0" fillId="24" borderId="57" xfId="0" applyFill="1" applyBorder="1" applyAlignment="1">
      <alignment horizontal="center"/>
    </xf>
    <xf numFmtId="0" fontId="8" fillId="24" borderId="48" xfId="0" applyFont="1" applyFill="1" applyBorder="1" applyAlignment="1">
      <alignment horizontal="left"/>
    </xf>
    <xf numFmtId="0" fontId="8" fillId="24" borderId="47" xfId="0" applyFont="1" applyFill="1" applyBorder="1" applyAlignment="1">
      <alignment horizontal="left"/>
    </xf>
    <xf numFmtId="0" fontId="10" fillId="24" borderId="48" xfId="0" applyFont="1" applyFill="1" applyBorder="1" applyAlignment="1">
      <alignment horizontal="left"/>
    </xf>
    <xf numFmtId="0" fontId="10" fillId="24" borderId="47" xfId="0" applyFont="1" applyFill="1" applyBorder="1" applyAlignment="1">
      <alignment horizontal="left"/>
    </xf>
    <xf numFmtId="0" fontId="8" fillId="24" borderId="55" xfId="0" applyFont="1" applyFill="1" applyBorder="1" applyAlignment="1">
      <alignment horizontal="left"/>
    </xf>
    <xf numFmtId="0" fontId="8" fillId="24" borderId="54" xfId="0" applyFont="1" applyFill="1" applyBorder="1" applyAlignment="1">
      <alignment horizontal="left"/>
    </xf>
    <xf numFmtId="0" fontId="10" fillId="24" borderId="55" xfId="0" applyFont="1" applyFill="1" applyBorder="1" applyAlignment="1">
      <alignment horizontal="left"/>
    </xf>
    <xf numFmtId="0" fontId="10" fillId="24" borderId="54" xfId="0" applyFont="1" applyFill="1" applyBorder="1" applyAlignment="1">
      <alignment horizontal="left"/>
    </xf>
    <xf numFmtId="0" fontId="5" fillId="24" borderId="54" xfId="0" applyFont="1" applyFill="1" applyBorder="1" applyAlignment="1">
      <alignment horizontal="center"/>
    </xf>
    <xf numFmtId="0" fontId="0" fillId="24" borderId="61" xfId="0" applyFill="1" applyBorder="1" applyAlignment="1">
      <alignment horizontal="center"/>
    </xf>
    <xf numFmtId="0" fontId="0" fillId="24" borderId="60" xfId="0" applyFill="1" applyBorder="1" applyAlignment="1">
      <alignment horizontal="center"/>
    </xf>
    <xf numFmtId="0" fontId="0" fillId="24" borderId="62" xfId="0" applyFill="1" applyBorder="1" applyAlignment="1">
      <alignment horizontal="center"/>
    </xf>
    <xf numFmtId="0" fontId="0" fillId="24" borderId="63" xfId="0" applyFill="1" applyBorder="1" applyAlignment="1">
      <alignment horizontal="center"/>
    </xf>
    <xf numFmtId="0" fontId="5" fillId="24" borderId="60" xfId="0" applyFont="1" applyFill="1" applyBorder="1" applyAlignment="1">
      <alignment horizontal="center"/>
    </xf>
    <xf numFmtId="0" fontId="0" fillId="24" borderId="67" xfId="0" applyFill="1" applyBorder="1" applyAlignment="1">
      <alignment horizontal="center"/>
    </xf>
    <xf numFmtId="0" fontId="0" fillId="24" borderId="66" xfId="0" applyFill="1" applyBorder="1" applyAlignment="1">
      <alignment horizontal="center"/>
    </xf>
    <xf numFmtId="0" fontId="0" fillId="24" borderId="68" xfId="0" applyFill="1" applyBorder="1" applyAlignment="1">
      <alignment horizontal="center"/>
    </xf>
    <xf numFmtId="0" fontId="0" fillId="24" borderId="69" xfId="0" applyFill="1" applyBorder="1" applyAlignment="1">
      <alignment horizontal="center"/>
    </xf>
    <xf numFmtId="0" fontId="8" fillId="24" borderId="61" xfId="0" applyFont="1" applyFill="1" applyBorder="1" applyAlignment="1">
      <alignment horizontal="left"/>
    </xf>
    <xf numFmtId="0" fontId="8" fillId="24" borderId="60" xfId="0" applyFont="1" applyFill="1" applyBorder="1" applyAlignment="1">
      <alignment horizontal="left"/>
    </xf>
    <xf numFmtId="0" fontId="8" fillId="24" borderId="67" xfId="0" applyFont="1" applyFill="1" applyBorder="1" applyAlignment="1">
      <alignment horizontal="left"/>
    </xf>
    <xf numFmtId="0" fontId="8" fillId="24" borderId="66" xfId="0" applyFont="1" applyFill="1" applyBorder="1" applyAlignment="1">
      <alignment horizontal="left"/>
    </xf>
    <xf numFmtId="0" fontId="5" fillId="24" borderId="66" xfId="0" applyFont="1" applyFill="1" applyBorder="1" applyAlignment="1">
      <alignment horizontal="center"/>
    </xf>
    <xf numFmtId="0" fontId="0" fillId="24" borderId="73" xfId="0" applyFill="1" applyBorder="1" applyAlignment="1">
      <alignment horizontal="center"/>
    </xf>
    <xf numFmtId="0" fontId="0" fillId="24" borderId="72" xfId="0" applyFill="1" applyBorder="1" applyAlignment="1">
      <alignment horizontal="center"/>
    </xf>
    <xf numFmtId="0" fontId="0" fillId="24" borderId="74" xfId="0" applyFill="1" applyBorder="1" applyAlignment="1">
      <alignment horizontal="center"/>
    </xf>
    <xf numFmtId="0" fontId="0" fillId="24" borderId="75" xfId="0" applyFill="1" applyBorder="1" applyAlignment="1">
      <alignment horizontal="center"/>
    </xf>
    <xf numFmtId="0" fontId="5" fillId="24" borderId="72" xfId="0" applyFont="1" applyFill="1" applyBorder="1" applyAlignment="1">
      <alignment horizontal="center"/>
    </xf>
    <xf numFmtId="0" fontId="0" fillId="24" borderId="79" xfId="0" applyFill="1" applyBorder="1" applyAlignment="1">
      <alignment horizontal="center"/>
    </xf>
    <xf numFmtId="0" fontId="0" fillId="24" borderId="78" xfId="0" applyFill="1" applyBorder="1" applyAlignment="1">
      <alignment horizontal="center"/>
    </xf>
    <xf numFmtId="0" fontId="0" fillId="24" borderId="80" xfId="0" applyFill="1" applyBorder="1" applyAlignment="1">
      <alignment horizontal="center"/>
    </xf>
    <xf numFmtId="0" fontId="0" fillId="24" borderId="81" xfId="0" applyFill="1" applyBorder="1" applyAlignment="1">
      <alignment horizontal="center"/>
    </xf>
    <xf numFmtId="0" fontId="10" fillId="24" borderId="73" xfId="0" applyFont="1" applyFill="1" applyBorder="1" applyAlignment="1">
      <alignment horizontal="left"/>
    </xf>
    <xf numFmtId="0" fontId="10" fillId="24" borderId="72" xfId="0" applyFont="1" applyFill="1" applyBorder="1" applyAlignment="1">
      <alignment horizontal="left"/>
    </xf>
    <xf numFmtId="0" fontId="8" fillId="24" borderId="73" xfId="0" applyFont="1" applyFill="1" applyBorder="1" applyAlignment="1">
      <alignment horizontal="left"/>
    </xf>
    <xf numFmtId="0" fontId="8" fillId="24" borderId="72" xfId="0" applyFont="1" applyFill="1" applyBorder="1" applyAlignment="1">
      <alignment horizontal="left"/>
    </xf>
    <xf numFmtId="0" fontId="8" fillId="24" borderId="79" xfId="0" applyFont="1" applyFill="1" applyBorder="1" applyAlignment="1">
      <alignment horizontal="left"/>
    </xf>
    <xf numFmtId="0" fontId="8" fillId="24" borderId="78" xfId="0" applyFont="1" applyFill="1" applyBorder="1" applyAlignment="1">
      <alignment horizontal="left"/>
    </xf>
    <xf numFmtId="0" fontId="10" fillId="24" borderId="79" xfId="0" applyFont="1" applyFill="1" applyBorder="1" applyAlignment="1">
      <alignment horizontal="left"/>
    </xf>
    <xf numFmtId="0" fontId="10" fillId="24" borderId="78" xfId="0" applyFont="1" applyFill="1" applyBorder="1" applyAlignment="1">
      <alignment horizontal="left"/>
    </xf>
    <xf numFmtId="0" fontId="5" fillId="24" borderId="78" xfId="0" applyFont="1" applyFill="1" applyBorder="1" applyAlignment="1">
      <alignment horizontal="center"/>
    </xf>
    <xf numFmtId="0" fontId="0" fillId="24" borderId="85" xfId="0" applyFill="1" applyBorder="1" applyAlignment="1">
      <alignment horizontal="center"/>
    </xf>
    <xf numFmtId="0" fontId="0" fillId="24" borderId="84" xfId="0" applyFill="1" applyBorder="1" applyAlignment="1">
      <alignment horizontal="center"/>
    </xf>
    <xf numFmtId="0" fontId="0" fillId="24" borderId="86" xfId="0" applyFill="1" applyBorder="1" applyAlignment="1">
      <alignment horizontal="center"/>
    </xf>
    <xf numFmtId="0" fontId="0" fillId="24" borderId="87" xfId="0" applyFill="1" applyBorder="1" applyAlignment="1">
      <alignment horizontal="center"/>
    </xf>
    <xf numFmtId="0" fontId="5" fillId="24" borderId="84" xfId="0" applyFont="1" applyFill="1" applyBorder="1" applyAlignment="1">
      <alignment horizontal="center"/>
    </xf>
    <xf numFmtId="0" fontId="0" fillId="24" borderId="91" xfId="0" applyFill="1" applyBorder="1" applyAlignment="1">
      <alignment horizontal="center"/>
    </xf>
    <xf numFmtId="0" fontId="0" fillId="24" borderId="90" xfId="0" applyFill="1" applyBorder="1" applyAlignment="1">
      <alignment horizontal="center"/>
    </xf>
    <xf numFmtId="0" fontId="0" fillId="24" borderId="92" xfId="0" applyFill="1" applyBorder="1" applyAlignment="1">
      <alignment horizontal="center"/>
    </xf>
    <xf numFmtId="0" fontId="0" fillId="24" borderId="93" xfId="0" applyFill="1" applyBorder="1" applyAlignment="1">
      <alignment horizontal="center"/>
    </xf>
    <xf numFmtId="0" fontId="8" fillId="24" borderId="85" xfId="0" applyFont="1" applyFill="1" applyBorder="1" applyAlignment="1">
      <alignment horizontal="left"/>
    </xf>
    <xf numFmtId="0" fontId="8" fillId="24" borderId="84" xfId="0" applyFont="1" applyFill="1" applyBorder="1" applyAlignment="1">
      <alignment horizontal="left"/>
    </xf>
    <xf numFmtId="0" fontId="10" fillId="24" borderId="85" xfId="0" applyFont="1" applyFill="1" applyBorder="1" applyAlignment="1">
      <alignment horizontal="left"/>
    </xf>
    <xf numFmtId="0" fontId="10" fillId="24" borderId="84" xfId="0" applyFont="1" applyFill="1" applyBorder="1" applyAlignment="1">
      <alignment horizontal="left"/>
    </xf>
    <xf numFmtId="0" fontId="8" fillId="24" borderId="91" xfId="0" applyFont="1" applyFill="1" applyBorder="1" applyAlignment="1">
      <alignment horizontal="left"/>
    </xf>
    <xf numFmtId="0" fontId="8" fillId="24" borderId="90" xfId="0" applyFont="1" applyFill="1" applyBorder="1" applyAlignment="1">
      <alignment horizontal="left"/>
    </xf>
    <xf numFmtId="0" fontId="10" fillId="24" borderId="91" xfId="0" applyFont="1" applyFill="1" applyBorder="1" applyAlignment="1">
      <alignment horizontal="left"/>
    </xf>
    <xf numFmtId="0" fontId="10" fillId="24" borderId="90" xfId="0" applyFont="1" applyFill="1" applyBorder="1" applyAlignment="1">
      <alignment horizontal="left"/>
    </xf>
    <xf numFmtId="0" fontId="5" fillId="24" borderId="90" xfId="0" applyFont="1" applyFill="1" applyBorder="1" applyAlignment="1">
      <alignment horizontal="center"/>
    </xf>
    <xf numFmtId="0" fontId="0" fillId="24" borderId="97" xfId="0" applyFill="1" applyBorder="1" applyAlignment="1">
      <alignment horizontal="center"/>
    </xf>
    <xf numFmtId="0" fontId="0" fillId="24" borderId="96" xfId="0" applyFill="1" applyBorder="1" applyAlignment="1">
      <alignment horizontal="center"/>
    </xf>
    <xf numFmtId="0" fontId="0" fillId="24" borderId="98" xfId="0" applyFill="1" applyBorder="1" applyAlignment="1">
      <alignment horizontal="center"/>
    </xf>
    <xf numFmtId="0" fontId="0" fillId="24" borderId="99" xfId="0" applyFill="1" applyBorder="1" applyAlignment="1">
      <alignment horizontal="center"/>
    </xf>
    <xf numFmtId="0" fontId="8" fillId="24" borderId="97" xfId="0" applyFont="1" applyFill="1" applyBorder="1" applyAlignment="1">
      <alignment horizontal="left"/>
    </xf>
    <xf numFmtId="0" fontId="8" fillId="24" borderId="96" xfId="0" applyFont="1" applyFill="1" applyBorder="1" applyAlignment="1">
      <alignment horizontal="left"/>
    </xf>
    <xf numFmtId="0" fontId="10" fillId="24" borderId="97" xfId="0" applyFont="1" applyFill="1" applyBorder="1" applyAlignment="1">
      <alignment horizontal="left"/>
    </xf>
    <xf numFmtId="0" fontId="10" fillId="24" borderId="96" xfId="0" applyFont="1" applyFill="1" applyBorder="1" applyAlignment="1">
      <alignment horizontal="left"/>
    </xf>
    <xf numFmtId="0" fontId="5" fillId="24" borderId="96" xfId="0" applyFont="1" applyFill="1" applyBorder="1" applyAlignment="1">
      <alignment horizontal="center"/>
    </xf>
    <xf numFmtId="0" fontId="0" fillId="24" borderId="103" xfId="0" applyFill="1" applyBorder="1" applyAlignment="1">
      <alignment horizontal="center"/>
    </xf>
    <xf numFmtId="0" fontId="0" fillId="24" borderId="102" xfId="0" applyFill="1" applyBorder="1" applyAlignment="1">
      <alignment horizontal="center"/>
    </xf>
    <xf numFmtId="0" fontId="0" fillId="24" borderId="104" xfId="0" applyFill="1" applyBorder="1" applyAlignment="1">
      <alignment horizontal="center"/>
    </xf>
    <xf numFmtId="0" fontId="0" fillId="24" borderId="105" xfId="0" applyFill="1" applyBorder="1" applyAlignment="1">
      <alignment horizontal="center"/>
    </xf>
    <xf numFmtId="0" fontId="10" fillId="24" borderId="97" xfId="0" applyFont="1" applyFill="1" applyBorder="1" applyAlignment="1">
      <alignment horizontal="right"/>
    </xf>
    <xf numFmtId="0" fontId="10" fillId="24" borderId="96" xfId="0" applyFont="1" applyFill="1" applyBorder="1" applyAlignment="1">
      <alignment horizontal="right"/>
    </xf>
    <xf numFmtId="0" fontId="5" fillId="24" borderId="102" xfId="0" applyFont="1" applyFill="1" applyBorder="1" applyAlignment="1">
      <alignment horizontal="center"/>
    </xf>
    <xf numFmtId="0" fontId="0" fillId="24" borderId="109" xfId="0" applyFill="1" applyBorder="1" applyAlignment="1">
      <alignment horizontal="center"/>
    </xf>
    <xf numFmtId="0" fontId="0" fillId="24" borderId="108" xfId="0" applyFill="1" applyBorder="1" applyAlignment="1">
      <alignment horizontal="center"/>
    </xf>
    <xf numFmtId="0" fontId="0" fillId="24" borderId="110" xfId="0" applyFill="1" applyBorder="1" applyAlignment="1">
      <alignment horizontal="center"/>
    </xf>
    <xf numFmtId="0" fontId="0" fillId="24" borderId="111" xfId="0" applyFill="1" applyBorder="1" applyAlignment="1">
      <alignment horizontal="center"/>
    </xf>
    <xf numFmtId="0" fontId="10" fillId="24" borderId="103" xfId="0" applyFont="1" applyFill="1" applyBorder="1" applyAlignment="1">
      <alignment horizontal="left"/>
    </xf>
    <xf numFmtId="0" fontId="10" fillId="24" borderId="102" xfId="0" applyFont="1" applyFill="1" applyBorder="1" applyAlignment="1">
      <alignment horizontal="left"/>
    </xf>
    <xf numFmtId="0" fontId="8" fillId="24" borderId="103" xfId="0" applyFont="1" applyFill="1" applyBorder="1" applyAlignment="1">
      <alignment horizontal="left"/>
    </xf>
    <xf numFmtId="0" fontId="8" fillId="24" borderId="102" xfId="0" applyFont="1" applyFill="1" applyBorder="1" applyAlignment="1">
      <alignment horizontal="left"/>
    </xf>
    <xf numFmtId="0" fontId="5" fillId="24" borderId="108" xfId="0" applyFont="1" applyFill="1" applyBorder="1" applyAlignment="1">
      <alignment horizontal="center"/>
    </xf>
    <xf numFmtId="0" fontId="0" fillId="24" borderId="116" xfId="0" applyFill="1" applyBorder="1" applyAlignment="1">
      <alignment horizontal="center"/>
    </xf>
    <xf numFmtId="0" fontId="0" fillId="24" borderId="115" xfId="0" applyFill="1" applyBorder="1" applyAlignment="1">
      <alignment horizontal="center"/>
    </xf>
    <xf numFmtId="0" fontId="0" fillId="24" borderId="117" xfId="0" applyFill="1" applyBorder="1" applyAlignment="1">
      <alignment horizontal="center"/>
    </xf>
    <xf numFmtId="0" fontId="0" fillId="24" borderId="118" xfId="0" applyFill="1" applyBorder="1" applyAlignment="1">
      <alignment horizontal="center"/>
    </xf>
    <xf numFmtId="0" fontId="8" fillId="24" borderId="109" xfId="0" applyFont="1" applyFill="1" applyBorder="1" applyAlignment="1">
      <alignment horizontal="left"/>
    </xf>
    <xf numFmtId="0" fontId="8" fillId="24" borderId="108" xfId="0" applyFont="1" applyFill="1" applyBorder="1" applyAlignment="1">
      <alignment horizontal="left"/>
    </xf>
    <xf numFmtId="0" fontId="10" fillId="24" borderId="109" xfId="0" applyFont="1" applyFill="1" applyBorder="1" applyAlignment="1">
      <alignment horizontal="left"/>
    </xf>
    <xf numFmtId="0" fontId="10" fillId="24" borderId="108" xfId="0" applyFont="1" applyFill="1" applyBorder="1" applyAlignment="1">
      <alignment horizontal="left"/>
    </xf>
    <xf numFmtId="0" fontId="5" fillId="24" borderId="115" xfId="0" applyFont="1" applyFill="1" applyBorder="1" applyAlignment="1">
      <alignment horizontal="center"/>
    </xf>
    <xf numFmtId="0" fontId="0" fillId="24" borderId="122" xfId="0" applyFill="1" applyBorder="1" applyAlignment="1">
      <alignment horizontal="center"/>
    </xf>
    <xf numFmtId="0" fontId="0" fillId="24" borderId="121" xfId="0" applyFill="1" applyBorder="1" applyAlignment="1">
      <alignment horizontal="center"/>
    </xf>
    <xf numFmtId="0" fontId="0" fillId="24" borderId="123" xfId="0" applyFill="1" applyBorder="1" applyAlignment="1">
      <alignment horizontal="center"/>
    </xf>
    <xf numFmtId="0" fontId="0" fillId="24" borderId="124" xfId="0" applyFill="1" applyBorder="1" applyAlignment="1">
      <alignment horizontal="center"/>
    </xf>
    <xf numFmtId="0" fontId="8" fillId="24" borderId="116" xfId="0" applyFont="1" applyFill="1" applyBorder="1" applyAlignment="1">
      <alignment horizontal="left"/>
    </xf>
    <xf numFmtId="0" fontId="8" fillId="24" borderId="115" xfId="0" applyFont="1" applyFill="1" applyBorder="1" applyAlignment="1">
      <alignment horizontal="left"/>
    </xf>
    <xf numFmtId="0" fontId="10" fillId="24" borderId="116" xfId="0" applyFont="1" applyFill="1" applyBorder="1" applyAlignment="1">
      <alignment horizontal="left"/>
    </xf>
    <xf numFmtId="0" fontId="10" fillId="24" borderId="115" xfId="0" applyFont="1" applyFill="1" applyBorder="1" applyAlignment="1">
      <alignment horizontal="left"/>
    </xf>
    <xf numFmtId="0" fontId="5" fillId="24" borderId="121" xfId="0" applyFont="1" applyFill="1" applyBorder="1" applyAlignment="1">
      <alignment horizontal="center"/>
    </xf>
    <xf numFmtId="0" fontId="0" fillId="24" borderId="128" xfId="0" applyFill="1" applyBorder="1" applyAlignment="1">
      <alignment horizontal="center"/>
    </xf>
    <xf numFmtId="0" fontId="0" fillId="24" borderId="127" xfId="0" applyFill="1" applyBorder="1" applyAlignment="1">
      <alignment horizontal="center"/>
    </xf>
    <xf numFmtId="0" fontId="0" fillId="24" borderId="129" xfId="0" applyFill="1" applyBorder="1" applyAlignment="1">
      <alignment horizontal="center"/>
    </xf>
    <xf numFmtId="0" fontId="0" fillId="24" borderId="130" xfId="0" applyFill="1" applyBorder="1" applyAlignment="1">
      <alignment horizontal="center"/>
    </xf>
    <xf numFmtId="0" fontId="8" fillId="24" borderId="122" xfId="0" applyFont="1" applyFill="1" applyBorder="1" applyAlignment="1">
      <alignment horizontal="left"/>
    </xf>
    <xf numFmtId="0" fontId="8" fillId="24" borderId="121" xfId="0" applyFont="1" applyFill="1" applyBorder="1" applyAlignment="1">
      <alignment horizontal="left"/>
    </xf>
    <xf numFmtId="0" fontId="10" fillId="24" borderId="122" xfId="0" applyFont="1" applyFill="1" applyBorder="1" applyAlignment="1">
      <alignment horizontal="left"/>
    </xf>
    <xf numFmtId="0" fontId="10" fillId="24" borderId="121" xfId="0" applyFont="1" applyFill="1" applyBorder="1" applyAlignment="1">
      <alignment horizontal="left"/>
    </xf>
    <xf numFmtId="0" fontId="8" fillId="24" borderId="128" xfId="0" applyFont="1" applyFill="1" applyBorder="1" applyAlignment="1">
      <alignment horizontal="left"/>
    </xf>
    <xf numFmtId="0" fontId="8" fillId="24" borderId="127" xfId="0" applyFont="1" applyFill="1" applyBorder="1" applyAlignment="1">
      <alignment horizontal="left"/>
    </xf>
    <xf numFmtId="0" fontId="10" fillId="24" borderId="128" xfId="0" applyFont="1" applyFill="1" applyBorder="1" applyAlignment="1">
      <alignment horizontal="left"/>
    </xf>
    <xf numFmtId="0" fontId="10" fillId="24" borderId="127" xfId="0" applyFont="1" applyFill="1" applyBorder="1" applyAlignment="1">
      <alignment horizontal="left"/>
    </xf>
    <xf numFmtId="0" fontId="5" fillId="24" borderId="127" xfId="0" applyFont="1" applyFill="1" applyBorder="1" applyAlignment="1">
      <alignment horizontal="center"/>
    </xf>
    <xf numFmtId="0" fontId="0" fillId="24" borderId="134" xfId="0" applyFill="1" applyBorder="1" applyAlignment="1">
      <alignment horizontal="center"/>
    </xf>
    <xf numFmtId="0" fontId="0" fillId="24" borderId="133" xfId="0" applyFill="1" applyBorder="1" applyAlignment="1">
      <alignment horizontal="center"/>
    </xf>
    <xf numFmtId="0" fontId="0" fillId="24" borderId="135" xfId="0" applyFill="1" applyBorder="1" applyAlignment="1">
      <alignment horizontal="center"/>
    </xf>
    <xf numFmtId="0" fontId="0" fillId="24" borderId="136" xfId="0" applyFill="1" applyBorder="1" applyAlignment="1">
      <alignment horizontal="center"/>
    </xf>
    <xf numFmtId="0" fontId="5" fillId="24" borderId="133" xfId="0" applyFont="1" applyFill="1" applyBorder="1" applyAlignment="1">
      <alignment horizontal="center"/>
    </xf>
    <xf numFmtId="0" fontId="0" fillId="24" borderId="141" xfId="0" applyFill="1" applyBorder="1" applyAlignment="1">
      <alignment horizontal="center"/>
    </xf>
    <xf numFmtId="0" fontId="0" fillId="24" borderId="140" xfId="0" applyFill="1" applyBorder="1" applyAlignment="1">
      <alignment horizontal="center"/>
    </xf>
    <xf numFmtId="0" fontId="0" fillId="24" borderId="142" xfId="0" applyFill="1" applyBorder="1" applyAlignment="1">
      <alignment horizontal="center"/>
    </xf>
    <xf numFmtId="0" fontId="0" fillId="24" borderId="143" xfId="0" applyFill="1" applyBorder="1" applyAlignment="1">
      <alignment horizontal="center"/>
    </xf>
    <xf numFmtId="0" fontId="8" fillId="24" borderId="134" xfId="0" applyFont="1" applyFill="1" applyBorder="1" applyAlignment="1">
      <alignment horizontal="left"/>
    </xf>
    <xf numFmtId="0" fontId="8" fillId="24" borderId="133" xfId="0" applyFont="1" applyFill="1" applyBorder="1" applyAlignment="1">
      <alignment horizontal="left"/>
    </xf>
    <xf numFmtId="0" fontId="10" fillId="24" borderId="134" xfId="0" applyFont="1" applyFill="1" applyBorder="1" applyAlignment="1">
      <alignment horizontal="left"/>
    </xf>
    <xf numFmtId="0" fontId="10" fillId="24" borderId="133" xfId="0" applyFont="1" applyFill="1" applyBorder="1" applyAlignment="1">
      <alignment horizontal="left"/>
    </xf>
    <xf numFmtId="0" fontId="10" fillId="24" borderId="128" xfId="0" applyFont="1" applyFill="1" applyBorder="1" applyAlignment="1">
      <alignment horizontal="right"/>
    </xf>
    <xf numFmtId="0" fontId="10" fillId="24" borderId="127" xfId="0" applyFont="1" applyFill="1" applyBorder="1" applyAlignment="1">
      <alignment horizontal="right"/>
    </xf>
    <xf numFmtId="0" fontId="5" fillId="24" borderId="6" xfId="0" applyNumberFormat="1" applyFont="1" applyFill="1" applyBorder="1" applyAlignment="1">
      <alignment horizontal="left" vertical="center"/>
    </xf>
    <xf numFmtId="0" fontId="5" fillId="24" borderId="9" xfId="0" applyNumberFormat="1" applyFont="1" applyFill="1" applyBorder="1" applyAlignment="1">
      <alignment horizontal="left" vertical="center"/>
    </xf>
    <xf numFmtId="43" fontId="8" fillId="24" borderId="20" xfId="1" applyFont="1" applyFill="1" applyBorder="1" applyAlignment="1">
      <alignment horizontal="center"/>
    </xf>
    <xf numFmtId="43" fontId="8" fillId="24" borderId="16" xfId="1" applyFont="1" applyFill="1" applyBorder="1" applyAlignment="1">
      <alignment horizontal="center"/>
    </xf>
    <xf numFmtId="43" fontId="8" fillId="24" borderId="23" xfId="1" applyFont="1" applyFill="1" applyBorder="1" applyAlignment="1">
      <alignment horizontal="center"/>
    </xf>
    <xf numFmtId="0" fontId="8" fillId="24" borderId="20" xfId="0" applyFont="1" applyFill="1" applyBorder="1" applyAlignment="1">
      <alignment horizontal="left"/>
    </xf>
    <xf numFmtId="0" fontId="8" fillId="24" borderId="16" xfId="0" applyFont="1" applyFill="1" applyBorder="1" applyAlignment="1">
      <alignment horizontal="left"/>
    </xf>
    <xf numFmtId="0" fontId="8" fillId="24" borderId="139" xfId="0" applyFont="1" applyFill="1" applyBorder="1" applyAlignment="1">
      <alignment horizontal="left"/>
    </xf>
    <xf numFmtId="0" fontId="8" fillId="24" borderId="141" xfId="0" applyFont="1" applyFill="1" applyBorder="1" applyAlignment="1">
      <alignment horizontal="left"/>
    </xf>
    <xf numFmtId="0" fontId="8" fillId="24" borderId="140" xfId="0" applyFont="1" applyFill="1" applyBorder="1" applyAlignment="1">
      <alignment horizontal="left"/>
    </xf>
    <xf numFmtId="0" fontId="10" fillId="24" borderId="141" xfId="0" applyFont="1" applyFill="1" applyBorder="1" applyAlignment="1">
      <alignment horizontal="left"/>
    </xf>
    <xf numFmtId="0" fontId="10" fillId="24" borderId="140" xfId="0" applyFont="1" applyFill="1" applyBorder="1" applyAlignment="1">
      <alignment horizontal="left"/>
    </xf>
    <xf numFmtId="0" fontId="5" fillId="24" borderId="140" xfId="0" applyFont="1" applyFill="1" applyBorder="1" applyAlignment="1">
      <alignment horizontal="center"/>
    </xf>
    <xf numFmtId="0" fontId="0" fillId="24" borderId="147" xfId="0" applyFill="1" applyBorder="1" applyAlignment="1">
      <alignment horizontal="center"/>
    </xf>
    <xf numFmtId="0" fontId="0" fillId="24" borderId="146" xfId="0" applyFill="1" applyBorder="1" applyAlignment="1">
      <alignment horizontal="center"/>
    </xf>
    <xf numFmtId="0" fontId="0" fillId="24" borderId="148" xfId="0" applyFill="1" applyBorder="1" applyAlignment="1">
      <alignment horizontal="center"/>
    </xf>
    <xf numFmtId="0" fontId="0" fillId="24" borderId="149" xfId="0" applyFill="1" applyBorder="1" applyAlignment="1">
      <alignment horizontal="center"/>
    </xf>
    <xf numFmtId="0" fontId="5" fillId="24" borderId="146" xfId="0" applyFont="1" applyFill="1" applyBorder="1" applyAlignment="1">
      <alignment horizontal="center"/>
    </xf>
    <xf numFmtId="0" fontId="0" fillId="24" borderId="153" xfId="0" applyFill="1" applyBorder="1" applyAlignment="1">
      <alignment horizontal="center"/>
    </xf>
    <xf numFmtId="0" fontId="0" fillId="24" borderId="152" xfId="0" applyFill="1" applyBorder="1" applyAlignment="1">
      <alignment horizontal="center"/>
    </xf>
    <xf numFmtId="0" fontId="0" fillId="24" borderId="154" xfId="0" applyFill="1" applyBorder="1" applyAlignment="1">
      <alignment horizontal="center"/>
    </xf>
    <xf numFmtId="0" fontId="0" fillId="24" borderId="155" xfId="0" applyFill="1" applyBorder="1" applyAlignment="1">
      <alignment horizontal="center"/>
    </xf>
    <xf numFmtId="0" fontId="8" fillId="24" borderId="147" xfId="0" applyFont="1" applyFill="1" applyBorder="1" applyAlignment="1">
      <alignment horizontal="left"/>
    </xf>
    <xf numFmtId="0" fontId="8" fillId="24" borderId="146" xfId="0" applyFont="1" applyFill="1" applyBorder="1" applyAlignment="1">
      <alignment horizontal="left"/>
    </xf>
    <xf numFmtId="0" fontId="10" fillId="24" borderId="147" xfId="0" applyFont="1" applyFill="1" applyBorder="1" applyAlignment="1">
      <alignment horizontal="left"/>
    </xf>
    <xf numFmtId="0" fontId="10" fillId="24" borderId="146" xfId="0" applyFont="1" applyFill="1" applyBorder="1" applyAlignment="1">
      <alignment horizontal="left"/>
    </xf>
    <xf numFmtId="0" fontId="8" fillId="24" borderId="153" xfId="0" applyFont="1" applyFill="1" applyBorder="1" applyAlignment="1">
      <alignment horizontal="left"/>
    </xf>
    <xf numFmtId="0" fontId="8" fillId="24" borderId="152" xfId="0" applyFont="1" applyFill="1" applyBorder="1" applyAlignment="1">
      <alignment horizontal="left"/>
    </xf>
    <xf numFmtId="0" fontId="10" fillId="24" borderId="153" xfId="0" applyFont="1" applyFill="1" applyBorder="1" applyAlignment="1">
      <alignment horizontal="left"/>
    </xf>
    <xf numFmtId="0" fontId="10" fillId="24" borderId="152" xfId="0" applyFont="1" applyFill="1" applyBorder="1" applyAlignment="1">
      <alignment horizontal="left"/>
    </xf>
    <xf numFmtId="0" fontId="5" fillId="24" borderId="152" xfId="0" applyFont="1" applyFill="1" applyBorder="1" applyAlignment="1">
      <alignment horizontal="center"/>
    </xf>
    <xf numFmtId="0" fontId="0" fillId="24" borderId="159" xfId="0" applyFill="1" applyBorder="1" applyAlignment="1">
      <alignment horizontal="center"/>
    </xf>
    <xf numFmtId="0" fontId="0" fillId="24" borderId="158" xfId="0" applyFill="1" applyBorder="1" applyAlignment="1">
      <alignment horizontal="center"/>
    </xf>
    <xf numFmtId="0" fontId="0" fillId="24" borderId="160" xfId="0" applyFill="1" applyBorder="1" applyAlignment="1">
      <alignment horizontal="center"/>
    </xf>
    <xf numFmtId="0" fontId="0" fillId="24" borderId="161" xfId="0" applyFill="1" applyBorder="1" applyAlignment="1">
      <alignment horizontal="center"/>
    </xf>
    <xf numFmtId="0" fontId="5" fillId="24" borderId="158" xfId="0" applyFont="1" applyFill="1" applyBorder="1" applyAlignment="1">
      <alignment horizontal="center"/>
    </xf>
    <xf numFmtId="0" fontId="0" fillId="24" borderId="165" xfId="0" applyFill="1" applyBorder="1" applyAlignment="1">
      <alignment horizontal="center"/>
    </xf>
    <xf numFmtId="0" fontId="0" fillId="24" borderId="164" xfId="0" applyFill="1" applyBorder="1" applyAlignment="1">
      <alignment horizontal="center"/>
    </xf>
    <xf numFmtId="0" fontId="0" fillId="24" borderId="166" xfId="0" applyFill="1" applyBorder="1" applyAlignment="1">
      <alignment horizontal="center"/>
    </xf>
    <xf numFmtId="0" fontId="0" fillId="24" borderId="167" xfId="0" applyFill="1" applyBorder="1" applyAlignment="1">
      <alignment horizontal="center"/>
    </xf>
    <xf numFmtId="0" fontId="8" fillId="24" borderId="159" xfId="0" applyFont="1" applyFill="1" applyBorder="1" applyAlignment="1">
      <alignment horizontal="left"/>
    </xf>
    <xf numFmtId="0" fontId="8" fillId="24" borderId="158" xfId="0" applyFont="1" applyFill="1" applyBorder="1" applyAlignment="1">
      <alignment horizontal="left"/>
    </xf>
    <xf numFmtId="0" fontId="10" fillId="24" borderId="159" xfId="0" applyFont="1" applyFill="1" applyBorder="1" applyAlignment="1">
      <alignment horizontal="left"/>
    </xf>
    <xf numFmtId="0" fontId="10" fillId="24" borderId="158" xfId="0" applyFont="1" applyFill="1" applyBorder="1" applyAlignment="1">
      <alignment horizontal="left"/>
    </xf>
    <xf numFmtId="0" fontId="5" fillId="24" borderId="164" xfId="0" applyFont="1" applyFill="1" applyBorder="1" applyAlignment="1">
      <alignment horizontal="center"/>
    </xf>
    <xf numFmtId="0" fontId="0" fillId="24" borderId="171" xfId="0" applyFill="1" applyBorder="1" applyAlignment="1">
      <alignment horizontal="center"/>
    </xf>
    <xf numFmtId="0" fontId="0" fillId="24" borderId="170" xfId="0" applyFill="1" applyBorder="1" applyAlignment="1">
      <alignment horizontal="center"/>
    </xf>
    <xf numFmtId="0" fontId="0" fillId="24" borderId="172" xfId="0" applyFill="1" applyBorder="1" applyAlignment="1">
      <alignment horizontal="center"/>
    </xf>
    <xf numFmtId="0" fontId="0" fillId="24" borderId="173" xfId="0" applyFill="1" applyBorder="1" applyAlignment="1">
      <alignment horizontal="center"/>
    </xf>
    <xf numFmtId="0" fontId="8" fillId="24" borderId="165" xfId="0" applyFont="1" applyFill="1" applyBorder="1" applyAlignment="1">
      <alignment horizontal="left"/>
    </xf>
    <xf numFmtId="0" fontId="8" fillId="24" borderId="164" xfId="0" applyFont="1" applyFill="1" applyBorder="1" applyAlignment="1">
      <alignment horizontal="left"/>
    </xf>
    <xf numFmtId="0" fontId="10" fillId="24" borderId="165" xfId="0" applyFont="1" applyFill="1" applyBorder="1" applyAlignment="1">
      <alignment horizontal="left"/>
    </xf>
    <xf numFmtId="0" fontId="10" fillId="24" borderId="164" xfId="0" applyFont="1" applyFill="1" applyBorder="1" applyAlignment="1">
      <alignment horizontal="left"/>
    </xf>
    <xf numFmtId="0" fontId="8" fillId="24" borderId="171" xfId="0" applyFont="1" applyFill="1" applyBorder="1" applyAlignment="1">
      <alignment horizontal="left"/>
    </xf>
    <xf numFmtId="0" fontId="8" fillId="24" borderId="170" xfId="0" applyFont="1" applyFill="1" applyBorder="1" applyAlignment="1">
      <alignment horizontal="left"/>
    </xf>
    <xf numFmtId="0" fontId="10" fillId="24" borderId="171" xfId="0" applyFont="1" applyFill="1" applyBorder="1" applyAlignment="1">
      <alignment horizontal="left"/>
    </xf>
    <xf numFmtId="0" fontId="10" fillId="24" borderId="170" xfId="0" applyFont="1" applyFill="1" applyBorder="1" applyAlignment="1">
      <alignment horizontal="left"/>
    </xf>
    <xf numFmtId="0" fontId="5" fillId="24" borderId="170" xfId="0" applyFont="1" applyFill="1" applyBorder="1" applyAlignment="1">
      <alignment horizontal="center"/>
    </xf>
    <xf numFmtId="0" fontId="0" fillId="24" borderId="177" xfId="0" applyFill="1" applyBorder="1" applyAlignment="1">
      <alignment horizontal="center"/>
    </xf>
    <xf numFmtId="0" fontId="0" fillId="24" borderId="176" xfId="0" applyFill="1" applyBorder="1" applyAlignment="1">
      <alignment horizontal="center"/>
    </xf>
    <xf numFmtId="0" fontId="0" fillId="24" borderId="178" xfId="0" applyFill="1" applyBorder="1" applyAlignment="1">
      <alignment horizontal="center"/>
    </xf>
    <xf numFmtId="0" fontId="0" fillId="24" borderId="179" xfId="0" applyFill="1" applyBorder="1" applyAlignment="1">
      <alignment horizontal="center"/>
    </xf>
    <xf numFmtId="0" fontId="5" fillId="24" borderId="176" xfId="0" applyFont="1" applyFill="1" applyBorder="1" applyAlignment="1">
      <alignment horizontal="center"/>
    </xf>
    <xf numFmtId="0" fontId="0" fillId="24" borderId="183" xfId="0" applyFill="1" applyBorder="1" applyAlignment="1">
      <alignment horizontal="center"/>
    </xf>
    <xf numFmtId="0" fontId="0" fillId="24" borderId="182" xfId="0" applyFill="1" applyBorder="1" applyAlignment="1">
      <alignment horizontal="center"/>
    </xf>
    <xf numFmtId="0" fontId="0" fillId="24" borderId="184" xfId="0" applyFill="1" applyBorder="1" applyAlignment="1">
      <alignment horizontal="center"/>
    </xf>
    <xf numFmtId="0" fontId="0" fillId="24" borderId="185" xfId="0" applyFill="1" applyBorder="1" applyAlignment="1">
      <alignment horizontal="center"/>
    </xf>
    <xf numFmtId="0" fontId="8" fillId="24" borderId="177" xfId="0" applyFont="1" applyFill="1" applyBorder="1" applyAlignment="1">
      <alignment horizontal="left"/>
    </xf>
    <xf numFmtId="0" fontId="8" fillId="24" borderId="176" xfId="0" applyFont="1" applyFill="1" applyBorder="1" applyAlignment="1">
      <alignment horizontal="left"/>
    </xf>
    <xf numFmtId="0" fontId="10" fillId="24" borderId="177" xfId="0" applyFont="1" applyFill="1" applyBorder="1" applyAlignment="1">
      <alignment horizontal="left"/>
    </xf>
    <xf numFmtId="0" fontId="10" fillId="24" borderId="176" xfId="0" applyFont="1" applyFill="1" applyBorder="1" applyAlignment="1">
      <alignment horizontal="left"/>
    </xf>
    <xf numFmtId="0" fontId="8" fillId="24" borderId="183" xfId="0" applyFont="1" applyFill="1" applyBorder="1" applyAlignment="1">
      <alignment horizontal="left"/>
    </xf>
    <xf numFmtId="0" fontId="8" fillId="24" borderId="182" xfId="0" applyFont="1" applyFill="1" applyBorder="1" applyAlignment="1">
      <alignment horizontal="left"/>
    </xf>
    <xf numFmtId="0" fontId="10" fillId="24" borderId="183" xfId="0" applyFont="1" applyFill="1" applyBorder="1" applyAlignment="1">
      <alignment horizontal="left"/>
    </xf>
    <xf numFmtId="0" fontId="10" fillId="24" borderId="182" xfId="0" applyFont="1" applyFill="1" applyBorder="1" applyAlignment="1">
      <alignment horizontal="left"/>
    </xf>
    <xf numFmtId="0" fontId="5" fillId="24" borderId="182" xfId="0" applyFont="1" applyFill="1" applyBorder="1" applyAlignment="1">
      <alignment horizontal="center"/>
    </xf>
    <xf numFmtId="0" fontId="0" fillId="24" borderId="189" xfId="0" applyFill="1" applyBorder="1" applyAlignment="1">
      <alignment horizontal="center"/>
    </xf>
    <xf numFmtId="0" fontId="0" fillId="24" borderId="188" xfId="0" applyFill="1" applyBorder="1" applyAlignment="1">
      <alignment horizontal="center"/>
    </xf>
    <xf numFmtId="0" fontId="0" fillId="24" borderId="190" xfId="0" applyFill="1" applyBorder="1" applyAlignment="1">
      <alignment horizontal="center"/>
    </xf>
    <xf numFmtId="0" fontId="0" fillId="24" borderId="191" xfId="0" applyFill="1" applyBorder="1" applyAlignment="1">
      <alignment horizontal="center"/>
    </xf>
    <xf numFmtId="0" fontId="8" fillId="24" borderId="189" xfId="0" applyFont="1" applyFill="1" applyBorder="1" applyAlignment="1">
      <alignment horizontal="left"/>
    </xf>
    <xf numFmtId="0" fontId="8" fillId="24" borderId="188" xfId="0" applyFont="1" applyFill="1" applyBorder="1" applyAlignment="1">
      <alignment horizontal="left"/>
    </xf>
    <xf numFmtId="0" fontId="5" fillId="24" borderId="188" xfId="0" applyFont="1" applyFill="1" applyBorder="1" applyAlignment="1">
      <alignment horizontal="center"/>
    </xf>
    <xf numFmtId="0" fontId="0" fillId="24" borderId="195" xfId="0" applyFill="1" applyBorder="1" applyAlignment="1">
      <alignment horizontal="center"/>
    </xf>
    <xf numFmtId="0" fontId="0" fillId="24" borderId="194" xfId="0" applyFill="1" applyBorder="1" applyAlignment="1">
      <alignment horizontal="center"/>
    </xf>
    <xf numFmtId="0" fontId="0" fillId="24" borderId="196" xfId="0" applyFill="1" applyBorder="1" applyAlignment="1">
      <alignment horizontal="center"/>
    </xf>
    <xf numFmtId="0" fontId="0" fillId="24" borderId="197" xfId="0" applyFill="1" applyBorder="1" applyAlignment="1">
      <alignment horizontal="center"/>
    </xf>
    <xf numFmtId="0" fontId="10" fillId="24" borderId="189" xfId="0" applyFont="1" applyFill="1" applyBorder="1" applyAlignment="1">
      <alignment horizontal="left"/>
    </xf>
    <xf numFmtId="0" fontId="10" fillId="24" borderId="188" xfId="0" applyFont="1" applyFill="1" applyBorder="1" applyAlignment="1">
      <alignment horizontal="left"/>
    </xf>
    <xf numFmtId="0" fontId="5" fillId="24" borderId="194" xfId="0" applyFont="1" applyFill="1" applyBorder="1" applyAlignment="1">
      <alignment horizontal="center"/>
    </xf>
    <xf numFmtId="0" fontId="0" fillId="24" borderId="201" xfId="0" applyFill="1" applyBorder="1" applyAlignment="1">
      <alignment horizontal="center"/>
    </xf>
    <xf numFmtId="0" fontId="0" fillId="24" borderId="200" xfId="0" applyFill="1" applyBorder="1" applyAlignment="1">
      <alignment horizontal="center"/>
    </xf>
    <xf numFmtId="0" fontId="0" fillId="24" borderId="202" xfId="0" applyFill="1" applyBorder="1" applyAlignment="1">
      <alignment horizontal="center"/>
    </xf>
    <xf numFmtId="0" fontId="0" fillId="24" borderId="203" xfId="0" applyFill="1" applyBorder="1" applyAlignment="1">
      <alignment horizontal="center"/>
    </xf>
    <xf numFmtId="0" fontId="8" fillId="24" borderId="195" xfId="0" applyFont="1" applyFill="1" applyBorder="1" applyAlignment="1">
      <alignment horizontal="left"/>
    </xf>
    <xf numFmtId="0" fontId="8" fillId="24" borderId="194" xfId="0" applyFont="1" applyFill="1" applyBorder="1" applyAlignment="1">
      <alignment horizontal="left"/>
    </xf>
    <xf numFmtId="0" fontId="10" fillId="24" borderId="195" xfId="0" applyFont="1" applyFill="1" applyBorder="1" applyAlignment="1">
      <alignment horizontal="left"/>
    </xf>
    <xf numFmtId="0" fontId="10" fillId="24" borderId="194" xfId="0" applyFont="1" applyFill="1" applyBorder="1" applyAlignment="1">
      <alignment horizontal="left"/>
    </xf>
    <xf numFmtId="0" fontId="5" fillId="24" borderId="200" xfId="0" applyFont="1" applyFill="1" applyBorder="1" applyAlignment="1">
      <alignment horizontal="center"/>
    </xf>
    <xf numFmtId="0" fontId="0" fillId="24" borderId="207" xfId="0" applyFill="1" applyBorder="1" applyAlignment="1">
      <alignment horizontal="center"/>
    </xf>
    <xf numFmtId="0" fontId="0" fillId="24" borderId="206" xfId="0" applyFill="1" applyBorder="1" applyAlignment="1">
      <alignment horizontal="center"/>
    </xf>
    <xf numFmtId="0" fontId="0" fillId="24" borderId="208" xfId="0" applyFill="1" applyBorder="1" applyAlignment="1">
      <alignment horizontal="center"/>
    </xf>
    <xf numFmtId="0" fontId="0" fillId="24" borderId="209" xfId="0" applyFill="1" applyBorder="1" applyAlignment="1">
      <alignment horizontal="center"/>
    </xf>
    <xf numFmtId="0" fontId="8" fillId="24" borderId="201" xfId="0" applyFont="1" applyFill="1" applyBorder="1" applyAlignment="1">
      <alignment horizontal="left"/>
    </xf>
    <xf numFmtId="0" fontId="8" fillId="24" borderId="200" xfId="0" applyFont="1" applyFill="1" applyBorder="1" applyAlignment="1">
      <alignment horizontal="left"/>
    </xf>
    <xf numFmtId="0" fontId="10" fillId="24" borderId="201" xfId="0" applyFont="1" applyFill="1" applyBorder="1" applyAlignment="1">
      <alignment horizontal="left"/>
    </xf>
    <xf numFmtId="0" fontId="10" fillId="24" borderId="200" xfId="0" applyFont="1" applyFill="1" applyBorder="1" applyAlignment="1">
      <alignment horizontal="left"/>
    </xf>
    <xf numFmtId="0" fontId="8" fillId="24" borderId="207" xfId="0" applyFont="1" applyFill="1" applyBorder="1" applyAlignment="1">
      <alignment horizontal="left"/>
    </xf>
    <xf numFmtId="0" fontId="8" fillId="24" borderId="206" xfId="0" applyFont="1" applyFill="1" applyBorder="1" applyAlignment="1">
      <alignment horizontal="left"/>
    </xf>
    <xf numFmtId="0" fontId="10" fillId="24" borderId="207" xfId="0" applyFont="1" applyFill="1" applyBorder="1" applyAlignment="1">
      <alignment horizontal="left"/>
    </xf>
    <xf numFmtId="0" fontId="10" fillId="24" borderId="206" xfId="0" applyFont="1" applyFill="1" applyBorder="1" applyAlignment="1">
      <alignment horizontal="left"/>
    </xf>
    <xf numFmtId="0" fontId="5" fillId="24" borderId="206" xfId="0" applyFont="1" applyFill="1" applyBorder="1" applyAlignment="1">
      <alignment horizontal="center"/>
    </xf>
    <xf numFmtId="0" fontId="0" fillId="24" borderId="213" xfId="0" applyFill="1" applyBorder="1" applyAlignment="1">
      <alignment horizontal="center"/>
    </xf>
    <xf numFmtId="0" fontId="0" fillId="24" borderId="212" xfId="0" applyFill="1" applyBorder="1" applyAlignment="1">
      <alignment horizontal="center"/>
    </xf>
    <xf numFmtId="0" fontId="0" fillId="24" borderId="214" xfId="0" applyFill="1" applyBorder="1" applyAlignment="1">
      <alignment horizontal="center"/>
    </xf>
    <xf numFmtId="0" fontId="0" fillId="24" borderId="215" xfId="0" applyFill="1" applyBorder="1" applyAlignment="1">
      <alignment horizontal="center"/>
    </xf>
    <xf numFmtId="0" fontId="9" fillId="24" borderId="207" xfId="0" applyFont="1" applyFill="1" applyBorder="1" applyAlignment="1">
      <alignment horizontal="left"/>
    </xf>
    <xf numFmtId="0" fontId="9" fillId="24" borderId="206" xfId="0" applyFont="1" applyFill="1" applyBorder="1" applyAlignment="1">
      <alignment horizontal="left"/>
    </xf>
    <xf numFmtId="0" fontId="9" fillId="24" borderId="18" xfId="0" applyFont="1" applyFill="1" applyBorder="1" applyAlignment="1">
      <alignment horizontal="left"/>
    </xf>
    <xf numFmtId="0" fontId="9" fillId="24" borderId="17" xfId="0" applyFont="1" applyFill="1" applyBorder="1" applyAlignment="1">
      <alignment horizontal="left"/>
    </xf>
    <xf numFmtId="0" fontId="5" fillId="24" borderId="212" xfId="0" applyFont="1" applyFill="1" applyBorder="1" applyAlignment="1">
      <alignment horizontal="center"/>
    </xf>
    <xf numFmtId="0" fontId="0" fillId="24" borderId="219" xfId="0" applyFill="1" applyBorder="1" applyAlignment="1">
      <alignment horizontal="center"/>
    </xf>
    <xf numFmtId="0" fontId="0" fillId="24" borderId="218" xfId="0" applyFill="1" applyBorder="1" applyAlignment="1">
      <alignment horizontal="center"/>
    </xf>
    <xf numFmtId="0" fontId="0" fillId="24" borderId="220" xfId="0" applyFill="1" applyBorder="1" applyAlignment="1">
      <alignment horizontal="center"/>
    </xf>
    <xf numFmtId="0" fontId="0" fillId="24" borderId="221" xfId="0" applyFill="1" applyBorder="1" applyAlignment="1">
      <alignment horizontal="center"/>
    </xf>
    <xf numFmtId="0" fontId="8" fillId="24" borderId="213" xfId="0" applyFont="1" applyFill="1" applyBorder="1" applyAlignment="1">
      <alignment horizontal="left"/>
    </xf>
    <xf numFmtId="0" fontId="8" fillId="24" borderId="212" xfId="0" applyFont="1" applyFill="1" applyBorder="1" applyAlignment="1">
      <alignment horizontal="left"/>
    </xf>
    <xf numFmtId="0" fontId="10" fillId="24" borderId="213" xfId="0" applyFont="1" applyFill="1" applyBorder="1" applyAlignment="1">
      <alignment horizontal="left"/>
    </xf>
    <xf numFmtId="0" fontId="10" fillId="24" borderId="212" xfId="0" applyFont="1" applyFill="1" applyBorder="1" applyAlignment="1">
      <alignment horizontal="left"/>
    </xf>
    <xf numFmtId="0" fontId="5" fillId="24" borderId="218" xfId="0" applyFont="1" applyFill="1" applyBorder="1" applyAlignment="1">
      <alignment horizontal="center"/>
    </xf>
    <xf numFmtId="0" fontId="0" fillId="24" borderId="225" xfId="0" applyFill="1" applyBorder="1" applyAlignment="1">
      <alignment horizontal="center"/>
    </xf>
    <xf numFmtId="0" fontId="0" fillId="24" borderId="224" xfId="0" applyFill="1" applyBorder="1" applyAlignment="1">
      <alignment horizontal="center"/>
    </xf>
    <xf numFmtId="0" fontId="0" fillId="24" borderId="226" xfId="0" applyFill="1" applyBorder="1" applyAlignment="1">
      <alignment horizontal="center"/>
    </xf>
    <xf numFmtId="0" fontId="0" fillId="24" borderId="227" xfId="0" applyFill="1" applyBorder="1" applyAlignment="1">
      <alignment horizontal="center"/>
    </xf>
    <xf numFmtId="0" fontId="8" fillId="24" borderId="219" xfId="0" applyFont="1" applyFill="1" applyBorder="1" applyAlignment="1">
      <alignment horizontal="left"/>
    </xf>
    <xf numFmtId="0" fontId="8" fillId="24" borderId="218" xfId="0" applyFont="1" applyFill="1" applyBorder="1" applyAlignment="1">
      <alignment horizontal="left"/>
    </xf>
    <xf numFmtId="0" fontId="10" fillId="24" borderId="219" xfId="0" applyFont="1" applyFill="1" applyBorder="1" applyAlignment="1">
      <alignment horizontal="left"/>
    </xf>
    <xf numFmtId="0" fontId="10" fillId="24" borderId="218" xfId="0" applyFont="1" applyFill="1" applyBorder="1" applyAlignment="1">
      <alignment horizontal="left"/>
    </xf>
    <xf numFmtId="0" fontId="8" fillId="24" borderId="225" xfId="0" applyFont="1" applyFill="1" applyBorder="1" applyAlignment="1">
      <alignment horizontal="left"/>
    </xf>
    <xf numFmtId="0" fontId="8" fillId="24" borderId="224" xfId="0" applyFont="1" applyFill="1" applyBorder="1" applyAlignment="1">
      <alignment horizontal="left"/>
    </xf>
    <xf numFmtId="0" fontId="10" fillId="24" borderId="225" xfId="0" applyFont="1" applyFill="1" applyBorder="1" applyAlignment="1">
      <alignment horizontal="left"/>
    </xf>
    <xf numFmtId="0" fontId="10" fillId="24" borderId="224" xfId="0" applyFont="1" applyFill="1" applyBorder="1" applyAlignment="1">
      <alignment horizontal="left"/>
    </xf>
    <xf numFmtId="0" fontId="5" fillId="24" borderId="224" xfId="0" applyFont="1" applyFill="1" applyBorder="1" applyAlignment="1">
      <alignment horizontal="center"/>
    </xf>
    <xf numFmtId="0" fontId="0" fillId="24" borderId="231" xfId="0" applyFill="1" applyBorder="1" applyAlignment="1">
      <alignment horizontal="center"/>
    </xf>
    <xf numFmtId="0" fontId="0" fillId="24" borderId="230" xfId="0" applyFill="1" applyBorder="1" applyAlignment="1">
      <alignment horizontal="center"/>
    </xf>
    <xf numFmtId="0" fontId="0" fillId="24" borderId="232" xfId="0" applyFill="1" applyBorder="1" applyAlignment="1">
      <alignment horizontal="center"/>
    </xf>
    <xf numFmtId="0" fontId="0" fillId="24" borderId="233" xfId="0" applyFill="1" applyBorder="1" applyAlignment="1">
      <alignment horizontal="center"/>
    </xf>
    <xf numFmtId="0" fontId="5" fillId="24" borderId="230" xfId="0" applyFont="1" applyFill="1" applyBorder="1" applyAlignment="1">
      <alignment horizontal="center"/>
    </xf>
    <xf numFmtId="0" fontId="0" fillId="24" borderId="237" xfId="0" applyFill="1" applyBorder="1" applyAlignment="1">
      <alignment horizontal="center"/>
    </xf>
    <xf numFmtId="0" fontId="0" fillId="24" borderId="236" xfId="0" applyFill="1" applyBorder="1" applyAlignment="1">
      <alignment horizontal="center"/>
    </xf>
    <xf numFmtId="0" fontId="0" fillId="24" borderId="238" xfId="0" applyFill="1" applyBorder="1" applyAlignment="1">
      <alignment horizontal="center"/>
    </xf>
    <xf numFmtId="0" fontId="0" fillId="24" borderId="239" xfId="0" applyFill="1" applyBorder="1" applyAlignment="1">
      <alignment horizontal="center"/>
    </xf>
    <xf numFmtId="0" fontId="8" fillId="24" borderId="231" xfId="0" applyFont="1" applyFill="1" applyBorder="1" applyAlignment="1">
      <alignment horizontal="left"/>
    </xf>
    <xf numFmtId="0" fontId="8" fillId="24" borderId="230" xfId="0" applyFont="1" applyFill="1" applyBorder="1" applyAlignment="1">
      <alignment horizontal="left"/>
    </xf>
    <xf numFmtId="0" fontId="10" fillId="24" borderId="231" xfId="0" applyFont="1" applyFill="1" applyBorder="1" applyAlignment="1">
      <alignment horizontal="left"/>
    </xf>
    <xf numFmtId="0" fontId="10" fillId="24" borderId="230" xfId="0" applyFont="1" applyFill="1" applyBorder="1" applyAlignment="1">
      <alignment horizontal="left"/>
    </xf>
    <xf numFmtId="0" fontId="8" fillId="24" borderId="237" xfId="0" applyFont="1" applyFill="1" applyBorder="1" applyAlignment="1">
      <alignment horizontal="left"/>
    </xf>
    <xf numFmtId="0" fontId="8" fillId="24" borderId="236" xfId="0" applyFont="1" applyFill="1" applyBorder="1" applyAlignment="1">
      <alignment horizontal="left"/>
    </xf>
    <xf numFmtId="0" fontId="10" fillId="24" borderId="237" xfId="0" applyFont="1" applyFill="1" applyBorder="1" applyAlignment="1">
      <alignment horizontal="left"/>
    </xf>
    <xf numFmtId="0" fontId="10" fillId="24" borderId="236" xfId="0" applyFont="1" applyFill="1" applyBorder="1" applyAlignment="1">
      <alignment horizontal="left"/>
    </xf>
    <xf numFmtId="0" fontId="5" fillId="24" borderId="236" xfId="0" applyFont="1" applyFill="1" applyBorder="1" applyAlignment="1">
      <alignment horizontal="center"/>
    </xf>
    <xf numFmtId="0" fontId="0" fillId="24" borderId="243" xfId="0" applyFill="1" applyBorder="1" applyAlignment="1">
      <alignment horizontal="center"/>
    </xf>
    <xf numFmtId="0" fontId="0" fillId="24" borderId="242" xfId="0" applyFill="1" applyBorder="1" applyAlignment="1">
      <alignment horizontal="center"/>
    </xf>
    <xf numFmtId="0" fontId="0" fillId="24" borderId="244" xfId="0" applyFill="1" applyBorder="1" applyAlignment="1">
      <alignment horizontal="center"/>
    </xf>
    <xf numFmtId="0" fontId="0" fillId="24" borderId="245" xfId="0" applyFill="1" applyBorder="1" applyAlignment="1">
      <alignment horizontal="center"/>
    </xf>
    <xf numFmtId="0" fontId="9" fillId="24" borderId="243" xfId="0" applyFont="1" applyFill="1" applyBorder="1" applyAlignment="1">
      <alignment horizontal="left"/>
    </xf>
    <xf numFmtId="0" fontId="9" fillId="24" borderId="242" xfId="0" applyFont="1" applyFill="1" applyBorder="1" applyAlignment="1">
      <alignment horizontal="left"/>
    </xf>
    <xf numFmtId="0" fontId="10" fillId="24" borderId="243" xfId="0" applyFont="1" applyFill="1" applyBorder="1" applyAlignment="1">
      <alignment horizontal="left"/>
    </xf>
    <xf numFmtId="0" fontId="10" fillId="24" borderId="242" xfId="0" applyFont="1" applyFill="1" applyBorder="1" applyAlignment="1">
      <alignment horizontal="left"/>
    </xf>
    <xf numFmtId="0" fontId="8" fillId="24" borderId="243" xfId="0" applyFont="1" applyFill="1" applyBorder="1" applyAlignment="1">
      <alignment horizontal="left"/>
    </xf>
    <xf numFmtId="0" fontId="8" fillId="24" borderId="242" xfId="0" applyFont="1" applyFill="1" applyBorder="1" applyAlignment="1">
      <alignment horizontal="left"/>
    </xf>
    <xf numFmtId="0" fontId="5" fillId="24" borderId="242" xfId="0" applyFont="1" applyFill="1" applyBorder="1" applyAlignment="1">
      <alignment horizontal="center"/>
    </xf>
    <xf numFmtId="0" fontId="0" fillId="24" borderId="249" xfId="0" applyFill="1" applyBorder="1" applyAlignment="1">
      <alignment horizontal="center"/>
    </xf>
    <xf numFmtId="0" fontId="0" fillId="24" borderId="248" xfId="0" applyFill="1" applyBorder="1" applyAlignment="1">
      <alignment horizontal="center"/>
    </xf>
    <xf numFmtId="0" fontId="0" fillId="24" borderId="250" xfId="0" applyFill="1" applyBorder="1" applyAlignment="1">
      <alignment horizontal="center"/>
    </xf>
    <xf numFmtId="0" fontId="0" fillId="24" borderId="251" xfId="0" applyFill="1" applyBorder="1" applyAlignment="1">
      <alignment horizontal="center"/>
    </xf>
    <xf numFmtId="0" fontId="5" fillId="24" borderId="248" xfId="0" applyFont="1" applyFill="1" applyBorder="1" applyAlignment="1">
      <alignment horizontal="center"/>
    </xf>
    <xf numFmtId="0" fontId="0" fillId="24" borderId="255" xfId="0" applyFill="1" applyBorder="1" applyAlignment="1">
      <alignment horizontal="center"/>
    </xf>
    <xf numFmtId="0" fontId="0" fillId="24" borderId="254" xfId="0" applyFill="1" applyBorder="1" applyAlignment="1">
      <alignment horizontal="center"/>
    </xf>
    <xf numFmtId="0" fontId="0" fillId="24" borderId="256" xfId="0" applyFill="1" applyBorder="1" applyAlignment="1">
      <alignment horizontal="center"/>
    </xf>
    <xf numFmtId="0" fontId="0" fillId="24" borderId="257" xfId="0" applyFill="1" applyBorder="1" applyAlignment="1">
      <alignment horizontal="center"/>
    </xf>
    <xf numFmtId="0" fontId="10" fillId="24" borderId="249" xfId="0" applyFont="1" applyFill="1" applyBorder="1" applyAlignment="1">
      <alignment horizontal="left"/>
    </xf>
    <xf numFmtId="0" fontId="10" fillId="24" borderId="248" xfId="0" applyFont="1" applyFill="1" applyBorder="1" applyAlignment="1">
      <alignment horizontal="left"/>
    </xf>
    <xf numFmtId="0" fontId="8" fillId="24" borderId="249" xfId="0" applyFont="1" applyFill="1" applyBorder="1" applyAlignment="1">
      <alignment horizontal="left"/>
    </xf>
    <xf numFmtId="0" fontId="8" fillId="24" borderId="248" xfId="0" applyFont="1" applyFill="1" applyBorder="1" applyAlignment="1">
      <alignment horizontal="left"/>
    </xf>
    <xf numFmtId="0" fontId="10" fillId="24" borderId="255" xfId="0" applyFont="1" applyFill="1" applyBorder="1" applyAlignment="1">
      <alignment horizontal="left"/>
    </xf>
    <xf numFmtId="0" fontId="10" fillId="24" borderId="254" xfId="0" applyFont="1" applyFill="1" applyBorder="1" applyAlignment="1">
      <alignment horizontal="left"/>
    </xf>
    <xf numFmtId="0" fontId="8" fillId="24" borderId="255" xfId="0" applyFont="1" applyFill="1" applyBorder="1" applyAlignment="1">
      <alignment horizontal="left"/>
    </xf>
    <xf numFmtId="0" fontId="8" fillId="24" borderId="254" xfId="0" applyFont="1" applyFill="1" applyBorder="1" applyAlignment="1">
      <alignment horizontal="left"/>
    </xf>
    <xf numFmtId="0" fontId="5" fillId="24" borderId="254" xfId="0" applyFont="1" applyFill="1" applyBorder="1" applyAlignment="1">
      <alignment horizontal="center"/>
    </xf>
    <xf numFmtId="0" fontId="0" fillId="24" borderId="261" xfId="0" applyFill="1" applyBorder="1" applyAlignment="1">
      <alignment horizontal="center"/>
    </xf>
    <xf numFmtId="0" fontId="0" fillId="24" borderId="260" xfId="0" applyFill="1" applyBorder="1" applyAlignment="1">
      <alignment horizontal="center"/>
    </xf>
    <xf numFmtId="0" fontId="0" fillId="24" borderId="262" xfId="0" applyFill="1" applyBorder="1" applyAlignment="1">
      <alignment horizontal="center"/>
    </xf>
    <xf numFmtId="0" fontId="0" fillId="24" borderId="263" xfId="0" applyFill="1" applyBorder="1" applyAlignment="1">
      <alignment horizontal="center"/>
    </xf>
    <xf numFmtId="0" fontId="8" fillId="24" borderId="261" xfId="0" applyFont="1" applyFill="1" applyBorder="1" applyAlignment="1">
      <alignment horizontal="left"/>
    </xf>
    <xf numFmtId="0" fontId="8" fillId="24" borderId="260" xfId="0" applyFont="1" applyFill="1" applyBorder="1" applyAlignment="1">
      <alignment horizontal="left"/>
    </xf>
    <xf numFmtId="0" fontId="10" fillId="24" borderId="261" xfId="0" applyFont="1" applyFill="1" applyBorder="1" applyAlignment="1">
      <alignment horizontal="left"/>
    </xf>
    <xf numFmtId="0" fontId="10" fillId="24" borderId="260" xfId="0" applyFont="1" applyFill="1" applyBorder="1" applyAlignment="1">
      <alignment horizontal="left"/>
    </xf>
    <xf numFmtId="0" fontId="5" fillId="24" borderId="260" xfId="0" applyFont="1" applyFill="1" applyBorder="1" applyAlignment="1">
      <alignment horizontal="center"/>
    </xf>
    <xf numFmtId="0" fontId="0" fillId="24" borderId="267" xfId="0" applyFill="1" applyBorder="1" applyAlignment="1">
      <alignment horizontal="center"/>
    </xf>
    <xf numFmtId="0" fontId="0" fillId="24" borderId="266" xfId="0" applyFill="1" applyBorder="1" applyAlignment="1">
      <alignment horizontal="center"/>
    </xf>
    <xf numFmtId="0" fontId="0" fillId="24" borderId="268" xfId="0" applyFill="1" applyBorder="1" applyAlignment="1">
      <alignment horizontal="center"/>
    </xf>
    <xf numFmtId="0" fontId="0" fillId="24" borderId="269" xfId="0" applyFill="1" applyBorder="1" applyAlignment="1">
      <alignment horizontal="center"/>
    </xf>
    <xf numFmtId="0" fontId="5" fillId="24" borderId="266" xfId="0" applyFont="1" applyFill="1" applyBorder="1" applyAlignment="1">
      <alignment horizontal="center"/>
    </xf>
    <xf numFmtId="0" fontId="0" fillId="24" borderId="273" xfId="0" applyFill="1" applyBorder="1" applyAlignment="1">
      <alignment horizontal="center"/>
    </xf>
    <xf numFmtId="0" fontId="0" fillId="24" borderId="272" xfId="0" applyFill="1" applyBorder="1" applyAlignment="1">
      <alignment horizontal="center"/>
    </xf>
    <xf numFmtId="0" fontId="0" fillId="24" borderId="274" xfId="0" applyFill="1" applyBorder="1" applyAlignment="1">
      <alignment horizontal="center"/>
    </xf>
    <xf numFmtId="0" fontId="0" fillId="24" borderId="275" xfId="0" applyFill="1" applyBorder="1" applyAlignment="1">
      <alignment horizontal="center"/>
    </xf>
    <xf numFmtId="0" fontId="8" fillId="24" borderId="267" xfId="0" applyFont="1" applyFill="1" applyBorder="1" applyAlignment="1">
      <alignment horizontal="left"/>
    </xf>
    <xf numFmtId="0" fontId="8" fillId="24" borderId="266" xfId="0" applyFont="1" applyFill="1" applyBorder="1" applyAlignment="1">
      <alignment horizontal="left"/>
    </xf>
    <xf numFmtId="0" fontId="10" fillId="24" borderId="267" xfId="0" applyFont="1" applyFill="1" applyBorder="1" applyAlignment="1">
      <alignment horizontal="left"/>
    </xf>
    <xf numFmtId="0" fontId="10" fillId="24" borderId="266" xfId="0" applyFont="1" applyFill="1" applyBorder="1" applyAlignment="1">
      <alignment horizontal="left"/>
    </xf>
    <xf numFmtId="0" fontId="8" fillId="24" borderId="273" xfId="0" applyFont="1" applyFill="1" applyBorder="1" applyAlignment="1">
      <alignment horizontal="left"/>
    </xf>
    <xf numFmtId="0" fontId="8" fillId="24" borderId="272" xfId="0" applyFont="1" applyFill="1" applyBorder="1" applyAlignment="1">
      <alignment horizontal="left"/>
    </xf>
    <xf numFmtId="0" fontId="10" fillId="24" borderId="273" xfId="0" applyFont="1" applyFill="1" applyBorder="1" applyAlignment="1">
      <alignment horizontal="left"/>
    </xf>
    <xf numFmtId="0" fontId="10" fillId="24" borderId="272" xfId="0" applyFont="1" applyFill="1" applyBorder="1" applyAlignment="1">
      <alignment horizontal="left"/>
    </xf>
    <xf numFmtId="0" fontId="5" fillId="24" borderId="272" xfId="0" applyFont="1" applyFill="1" applyBorder="1" applyAlignment="1">
      <alignment horizontal="center"/>
    </xf>
    <xf numFmtId="0" fontId="0" fillId="24" borderId="279" xfId="0" applyFill="1" applyBorder="1" applyAlignment="1">
      <alignment horizontal="center"/>
    </xf>
    <xf numFmtId="0" fontId="0" fillId="24" borderId="278" xfId="0" applyFill="1" applyBorder="1" applyAlignment="1">
      <alignment horizontal="center"/>
    </xf>
    <xf numFmtId="0" fontId="0" fillId="24" borderId="280" xfId="0" applyFill="1" applyBorder="1" applyAlignment="1">
      <alignment horizontal="center"/>
    </xf>
    <xf numFmtId="0" fontId="0" fillId="24" borderId="281" xfId="0" applyFill="1" applyBorder="1" applyAlignment="1">
      <alignment horizontal="center"/>
    </xf>
    <xf numFmtId="0" fontId="8" fillId="24" borderId="279" xfId="0" applyFont="1" applyFill="1" applyBorder="1" applyAlignment="1">
      <alignment horizontal="left"/>
    </xf>
    <xf numFmtId="0" fontId="8" fillId="24" borderId="278" xfId="0" applyFont="1" applyFill="1" applyBorder="1" applyAlignment="1">
      <alignment horizontal="left"/>
    </xf>
    <xf numFmtId="0" fontId="10" fillId="24" borderId="279" xfId="0" applyFont="1" applyFill="1" applyBorder="1" applyAlignment="1">
      <alignment horizontal="left"/>
    </xf>
    <xf numFmtId="0" fontId="10" fillId="24" borderId="278" xfId="0" applyFont="1" applyFill="1" applyBorder="1" applyAlignment="1">
      <alignment horizontal="left"/>
    </xf>
    <xf numFmtId="0" fontId="5" fillId="24" borderId="278" xfId="0" applyFont="1" applyFill="1" applyBorder="1" applyAlignment="1">
      <alignment horizontal="center"/>
    </xf>
    <xf numFmtId="0" fontId="0" fillId="24" borderId="285" xfId="0" applyFill="1" applyBorder="1" applyAlignment="1">
      <alignment horizontal="center"/>
    </xf>
    <xf numFmtId="0" fontId="0" fillId="24" borderId="284" xfId="0" applyFill="1" applyBorder="1" applyAlignment="1">
      <alignment horizontal="center"/>
    </xf>
    <xf numFmtId="0" fontId="0" fillId="24" borderId="286" xfId="0" applyFill="1" applyBorder="1" applyAlignment="1">
      <alignment horizontal="center"/>
    </xf>
    <xf numFmtId="0" fontId="0" fillId="24" borderId="287" xfId="0" applyFill="1" applyBorder="1" applyAlignment="1">
      <alignment horizontal="center"/>
    </xf>
    <xf numFmtId="0" fontId="5" fillId="24" borderId="284" xfId="0" applyFont="1" applyFill="1" applyBorder="1" applyAlignment="1">
      <alignment horizontal="center"/>
    </xf>
    <xf numFmtId="0" fontId="0" fillId="24" borderId="291" xfId="0" applyFill="1" applyBorder="1" applyAlignment="1">
      <alignment horizontal="center"/>
    </xf>
    <xf numFmtId="0" fontId="0" fillId="24" borderId="290" xfId="0" applyFill="1" applyBorder="1" applyAlignment="1">
      <alignment horizontal="center"/>
    </xf>
    <xf numFmtId="0" fontId="0" fillId="24" borderId="292" xfId="0" applyFill="1" applyBorder="1" applyAlignment="1">
      <alignment horizontal="center"/>
    </xf>
    <xf numFmtId="0" fontId="0" fillId="24" borderId="293" xfId="0" applyFill="1" applyBorder="1" applyAlignment="1">
      <alignment horizontal="center"/>
    </xf>
    <xf numFmtId="0" fontId="8" fillId="24" borderId="285" xfId="0" applyFont="1" applyFill="1" applyBorder="1" applyAlignment="1">
      <alignment horizontal="left"/>
    </xf>
    <xf numFmtId="0" fontId="8" fillId="24" borderId="284" xfId="0" applyFont="1" applyFill="1" applyBorder="1" applyAlignment="1">
      <alignment horizontal="left"/>
    </xf>
    <xf numFmtId="0" fontId="10" fillId="24" borderId="285" xfId="0" applyFont="1" applyFill="1" applyBorder="1" applyAlignment="1">
      <alignment horizontal="left"/>
    </xf>
    <xf numFmtId="0" fontId="10" fillId="24" borderId="284" xfId="0" applyFont="1" applyFill="1" applyBorder="1" applyAlignment="1">
      <alignment horizontal="left"/>
    </xf>
    <xf numFmtId="0" fontId="5" fillId="24" borderId="290" xfId="0" applyFont="1" applyFill="1" applyBorder="1" applyAlignment="1">
      <alignment horizontal="center"/>
    </xf>
    <xf numFmtId="0" fontId="0" fillId="24" borderId="297" xfId="0" applyFill="1" applyBorder="1" applyAlignment="1">
      <alignment horizontal="center"/>
    </xf>
    <xf numFmtId="0" fontId="0" fillId="24" borderId="296" xfId="0" applyFill="1" applyBorder="1" applyAlignment="1">
      <alignment horizontal="center"/>
    </xf>
    <xf numFmtId="0" fontId="0" fillId="24" borderId="298" xfId="0" applyFill="1" applyBorder="1" applyAlignment="1">
      <alignment horizontal="center"/>
    </xf>
    <xf numFmtId="0" fontId="0" fillId="24" borderId="299" xfId="0" applyFill="1" applyBorder="1" applyAlignment="1">
      <alignment horizontal="center"/>
    </xf>
    <xf numFmtId="0" fontId="8" fillId="24" borderId="291" xfId="0" applyFont="1" applyFill="1" applyBorder="1" applyAlignment="1">
      <alignment horizontal="left"/>
    </xf>
    <xf numFmtId="0" fontId="8" fillId="24" borderId="290" xfId="0" applyFont="1" applyFill="1" applyBorder="1" applyAlignment="1">
      <alignment horizontal="left"/>
    </xf>
    <xf numFmtId="0" fontId="10" fillId="24" borderId="291" xfId="0" applyFont="1" applyFill="1" applyBorder="1" applyAlignment="1">
      <alignment horizontal="left"/>
    </xf>
    <xf numFmtId="0" fontId="10" fillId="24" borderId="290" xfId="0" applyFont="1" applyFill="1" applyBorder="1" applyAlignment="1">
      <alignment horizontal="left"/>
    </xf>
    <xf numFmtId="0" fontId="8" fillId="24" borderId="297" xfId="0" applyFont="1" applyFill="1" applyBorder="1" applyAlignment="1">
      <alignment horizontal="left"/>
    </xf>
    <xf numFmtId="0" fontId="8" fillId="24" borderId="296" xfId="0" applyFont="1" applyFill="1" applyBorder="1" applyAlignment="1">
      <alignment horizontal="left"/>
    </xf>
    <xf numFmtId="0" fontId="5" fillId="24" borderId="296" xfId="0" applyFont="1" applyFill="1" applyBorder="1" applyAlignment="1">
      <alignment horizontal="center"/>
    </xf>
    <xf numFmtId="0" fontId="0" fillId="24" borderId="303" xfId="0" applyFill="1" applyBorder="1" applyAlignment="1">
      <alignment horizontal="center"/>
    </xf>
    <xf numFmtId="0" fontId="0" fillId="24" borderId="302" xfId="0" applyFill="1" applyBorder="1" applyAlignment="1">
      <alignment horizontal="center"/>
    </xf>
    <xf numFmtId="0" fontId="0" fillId="24" borderId="304" xfId="0" applyFill="1" applyBorder="1" applyAlignment="1">
      <alignment horizontal="center"/>
    </xf>
    <xf numFmtId="0" fontId="0" fillId="24" borderId="305" xfId="0" applyFill="1" applyBorder="1" applyAlignment="1">
      <alignment horizontal="center"/>
    </xf>
    <xf numFmtId="0" fontId="5" fillId="24" borderId="302" xfId="0" applyFont="1" applyFill="1" applyBorder="1" applyAlignment="1">
      <alignment horizontal="center"/>
    </xf>
    <xf numFmtId="0" fontId="0" fillId="24" borderId="309" xfId="0" applyFill="1" applyBorder="1" applyAlignment="1">
      <alignment horizontal="center"/>
    </xf>
    <xf numFmtId="0" fontId="0" fillId="24" borderId="308" xfId="0" applyFill="1" applyBorder="1" applyAlignment="1">
      <alignment horizontal="center"/>
    </xf>
    <xf numFmtId="0" fontId="0" fillId="24" borderId="310" xfId="0" applyFill="1" applyBorder="1" applyAlignment="1">
      <alignment horizontal="center"/>
    </xf>
    <xf numFmtId="0" fontId="0" fillId="24" borderId="311" xfId="0" applyFill="1" applyBorder="1" applyAlignment="1">
      <alignment horizontal="center"/>
    </xf>
    <xf numFmtId="0" fontId="8" fillId="24" borderId="303" xfId="0" applyFont="1" applyFill="1" applyBorder="1" applyAlignment="1">
      <alignment horizontal="left"/>
    </xf>
    <xf numFmtId="0" fontId="8" fillId="24" borderId="302" xfId="0" applyFont="1" applyFill="1" applyBorder="1" applyAlignment="1">
      <alignment horizontal="left"/>
    </xf>
    <xf numFmtId="0" fontId="10" fillId="24" borderId="303" xfId="0" applyFont="1" applyFill="1" applyBorder="1" applyAlignment="1">
      <alignment horizontal="left"/>
    </xf>
    <xf numFmtId="0" fontId="10" fillId="24" borderId="302" xfId="0" applyFont="1" applyFill="1" applyBorder="1" applyAlignment="1">
      <alignment horizontal="left"/>
    </xf>
    <xf numFmtId="0" fontId="8" fillId="24" borderId="309" xfId="0" applyFont="1" applyFill="1" applyBorder="1" applyAlignment="1">
      <alignment horizontal="left"/>
    </xf>
    <xf numFmtId="0" fontId="8" fillId="24" borderId="308" xfId="0" applyFont="1" applyFill="1" applyBorder="1" applyAlignment="1">
      <alignment horizontal="left"/>
    </xf>
    <xf numFmtId="0" fontId="10" fillId="24" borderId="309" xfId="0" applyFont="1" applyFill="1" applyBorder="1" applyAlignment="1">
      <alignment horizontal="left"/>
    </xf>
    <xf numFmtId="0" fontId="10" fillId="24" borderId="308" xfId="0" applyFont="1" applyFill="1" applyBorder="1" applyAlignment="1">
      <alignment horizontal="left"/>
    </xf>
    <xf numFmtId="0" fontId="5" fillId="24" borderId="308" xfId="0" applyFont="1" applyFill="1" applyBorder="1" applyAlignment="1">
      <alignment horizontal="center"/>
    </xf>
    <xf numFmtId="0" fontId="0" fillId="24" borderId="315" xfId="0" applyFill="1" applyBorder="1" applyAlignment="1">
      <alignment horizontal="center"/>
    </xf>
    <xf numFmtId="0" fontId="0" fillId="24" borderId="314" xfId="0" applyFill="1" applyBorder="1" applyAlignment="1">
      <alignment horizontal="center"/>
    </xf>
    <xf numFmtId="0" fontId="0" fillId="24" borderId="316" xfId="0" applyFill="1" applyBorder="1" applyAlignment="1">
      <alignment horizontal="center"/>
    </xf>
    <xf numFmtId="0" fontId="0" fillId="24" borderId="317" xfId="0" applyFill="1" applyBorder="1" applyAlignment="1">
      <alignment horizontal="center"/>
    </xf>
    <xf numFmtId="0" fontId="5" fillId="24" borderId="314" xfId="0" applyFont="1" applyFill="1" applyBorder="1" applyAlignment="1">
      <alignment horizontal="center"/>
    </xf>
    <xf numFmtId="0" fontId="0" fillId="24" borderId="321" xfId="0" applyFill="1" applyBorder="1" applyAlignment="1">
      <alignment horizontal="center"/>
    </xf>
    <xf numFmtId="0" fontId="0" fillId="24" borderId="320" xfId="0" applyFill="1" applyBorder="1" applyAlignment="1">
      <alignment horizontal="center"/>
    </xf>
    <xf numFmtId="0" fontId="0" fillId="24" borderId="322" xfId="0" applyFill="1" applyBorder="1" applyAlignment="1">
      <alignment horizontal="center"/>
    </xf>
    <xf numFmtId="0" fontId="0" fillId="24" borderId="323" xfId="0" applyFill="1" applyBorder="1" applyAlignment="1">
      <alignment horizontal="center"/>
    </xf>
    <xf numFmtId="0" fontId="8" fillId="24" borderId="315" xfId="0" applyFont="1" applyFill="1" applyBorder="1" applyAlignment="1">
      <alignment horizontal="left"/>
    </xf>
    <xf numFmtId="0" fontId="8" fillId="24" borderId="314" xfId="0" applyFont="1" applyFill="1" applyBorder="1" applyAlignment="1">
      <alignment horizontal="left"/>
    </xf>
    <xf numFmtId="0" fontId="10" fillId="24" borderId="315" xfId="0" applyFont="1" applyFill="1" applyBorder="1" applyAlignment="1">
      <alignment horizontal="left"/>
    </xf>
    <xf numFmtId="0" fontId="10" fillId="24" borderId="314" xfId="0" applyFont="1" applyFill="1" applyBorder="1" applyAlignment="1">
      <alignment horizontal="left"/>
    </xf>
    <xf numFmtId="0" fontId="8" fillId="24" borderId="321" xfId="0" applyFont="1" applyFill="1" applyBorder="1" applyAlignment="1">
      <alignment horizontal="left"/>
    </xf>
    <xf numFmtId="0" fontId="8" fillId="24" borderId="320" xfId="0" applyFont="1" applyFill="1" applyBorder="1" applyAlignment="1">
      <alignment horizontal="left"/>
    </xf>
    <xf numFmtId="0" fontId="10" fillId="24" borderId="321" xfId="0" applyFont="1" applyFill="1" applyBorder="1" applyAlignment="1">
      <alignment horizontal="left"/>
    </xf>
    <xf numFmtId="0" fontId="10" fillId="24" borderId="320" xfId="0" applyFont="1" applyFill="1" applyBorder="1" applyAlignment="1">
      <alignment horizontal="left"/>
    </xf>
    <xf numFmtId="0" fontId="5" fillId="24" borderId="320" xfId="0" applyFont="1" applyFill="1" applyBorder="1" applyAlignment="1">
      <alignment horizontal="center"/>
    </xf>
    <xf numFmtId="0" fontId="0" fillId="24" borderId="327" xfId="0" applyFill="1" applyBorder="1" applyAlignment="1">
      <alignment horizontal="center"/>
    </xf>
    <xf numFmtId="0" fontId="0" fillId="24" borderId="326" xfId="0" applyFill="1" applyBorder="1" applyAlignment="1">
      <alignment horizontal="center"/>
    </xf>
    <xf numFmtId="0" fontId="0" fillId="24" borderId="328" xfId="0" applyFill="1" applyBorder="1" applyAlignment="1">
      <alignment horizontal="center"/>
    </xf>
    <xf numFmtId="0" fontId="0" fillId="24" borderId="329" xfId="0" applyFill="1" applyBorder="1" applyAlignment="1">
      <alignment horizontal="center"/>
    </xf>
    <xf numFmtId="0" fontId="5" fillId="24" borderId="326" xfId="0" applyFont="1" applyFill="1" applyBorder="1" applyAlignment="1">
      <alignment horizontal="center"/>
    </xf>
    <xf numFmtId="0" fontId="0" fillId="24" borderId="333" xfId="0" applyFill="1" applyBorder="1" applyAlignment="1">
      <alignment horizontal="center"/>
    </xf>
    <xf numFmtId="0" fontId="0" fillId="24" borderId="332" xfId="0" applyFill="1" applyBorder="1" applyAlignment="1">
      <alignment horizontal="center"/>
    </xf>
    <xf numFmtId="0" fontId="0" fillId="24" borderId="334" xfId="0" applyFill="1" applyBorder="1" applyAlignment="1">
      <alignment horizontal="center"/>
    </xf>
    <xf numFmtId="0" fontId="0" fillId="24" borderId="335" xfId="0" applyFill="1" applyBorder="1" applyAlignment="1">
      <alignment horizontal="center"/>
    </xf>
    <xf numFmtId="0" fontId="8" fillId="24" borderId="327" xfId="0" applyFont="1" applyFill="1" applyBorder="1" applyAlignment="1">
      <alignment horizontal="left"/>
    </xf>
    <xf numFmtId="0" fontId="8" fillId="24" borderId="326" xfId="0" applyFont="1" applyFill="1" applyBorder="1" applyAlignment="1">
      <alignment horizontal="left"/>
    </xf>
    <xf numFmtId="0" fontId="10" fillId="24" borderId="327" xfId="0" applyFont="1" applyFill="1" applyBorder="1" applyAlignment="1">
      <alignment horizontal="left"/>
    </xf>
    <xf numFmtId="0" fontId="10" fillId="24" borderId="326" xfId="0" applyFont="1" applyFill="1" applyBorder="1" applyAlignment="1">
      <alignment horizontal="left"/>
    </xf>
    <xf numFmtId="0" fontId="8" fillId="24" borderId="333" xfId="0" applyFont="1" applyFill="1" applyBorder="1" applyAlignment="1">
      <alignment horizontal="left"/>
    </xf>
    <xf numFmtId="0" fontId="8" fillId="24" borderId="332" xfId="0" applyFont="1" applyFill="1" applyBorder="1" applyAlignment="1">
      <alignment horizontal="left"/>
    </xf>
    <xf numFmtId="0" fontId="10" fillId="24" borderId="333" xfId="0" applyFont="1" applyFill="1" applyBorder="1" applyAlignment="1">
      <alignment horizontal="left"/>
    </xf>
    <xf numFmtId="0" fontId="10" fillId="24" borderId="332" xfId="0" applyFont="1" applyFill="1" applyBorder="1" applyAlignment="1">
      <alignment horizontal="left"/>
    </xf>
    <xf numFmtId="0" fontId="5" fillId="24" borderId="332" xfId="0" applyFont="1" applyFill="1" applyBorder="1" applyAlignment="1">
      <alignment horizontal="center"/>
    </xf>
    <xf numFmtId="0" fontId="0" fillId="24" borderId="339" xfId="0" applyFill="1" applyBorder="1" applyAlignment="1">
      <alignment horizontal="center"/>
    </xf>
    <xf numFmtId="0" fontId="0" fillId="24" borderId="338" xfId="0" applyFill="1" applyBorder="1" applyAlignment="1">
      <alignment horizontal="center"/>
    </xf>
    <xf numFmtId="0" fontId="0" fillId="24" borderId="340" xfId="0" applyFill="1" applyBorder="1" applyAlignment="1">
      <alignment horizontal="center"/>
    </xf>
    <xf numFmtId="0" fontId="0" fillId="24" borderId="341" xfId="0" applyFill="1" applyBorder="1" applyAlignment="1">
      <alignment horizontal="center"/>
    </xf>
    <xf numFmtId="0" fontId="5" fillId="24" borderId="338" xfId="0" applyFont="1" applyFill="1" applyBorder="1" applyAlignment="1">
      <alignment horizontal="center"/>
    </xf>
    <xf numFmtId="0" fontId="0" fillId="24" borderId="345" xfId="0" applyFill="1" applyBorder="1" applyAlignment="1">
      <alignment horizontal="center"/>
    </xf>
    <xf numFmtId="0" fontId="0" fillId="24" borderId="344" xfId="0" applyFill="1" applyBorder="1" applyAlignment="1">
      <alignment horizontal="center"/>
    </xf>
    <xf numFmtId="0" fontId="0" fillId="24" borderId="346" xfId="0" applyFill="1" applyBorder="1" applyAlignment="1">
      <alignment horizontal="center"/>
    </xf>
    <xf numFmtId="0" fontId="0" fillId="24" borderId="347" xfId="0" applyFill="1" applyBorder="1" applyAlignment="1">
      <alignment horizontal="center"/>
    </xf>
    <xf numFmtId="0" fontId="8" fillId="24" borderId="339" xfId="0" applyFont="1" applyFill="1" applyBorder="1" applyAlignment="1">
      <alignment horizontal="left"/>
    </xf>
    <xf numFmtId="0" fontId="8" fillId="24" borderId="338" xfId="0" applyFont="1" applyFill="1" applyBorder="1" applyAlignment="1">
      <alignment horizontal="left"/>
    </xf>
    <xf numFmtId="0" fontId="10" fillId="24" borderId="339" xfId="0" applyFont="1" applyFill="1" applyBorder="1" applyAlignment="1">
      <alignment horizontal="left"/>
    </xf>
    <xf numFmtId="0" fontId="10" fillId="24" borderId="338" xfId="0" applyFont="1" applyFill="1" applyBorder="1" applyAlignment="1">
      <alignment horizontal="left"/>
    </xf>
    <xf numFmtId="0" fontId="8" fillId="24" borderId="345" xfId="0" applyFont="1" applyFill="1" applyBorder="1" applyAlignment="1">
      <alignment horizontal="left"/>
    </xf>
    <xf numFmtId="0" fontId="8" fillId="24" borderId="344" xfId="0" applyFont="1" applyFill="1" applyBorder="1" applyAlignment="1">
      <alignment horizontal="left"/>
    </xf>
    <xf numFmtId="0" fontId="5" fillId="24" borderId="344" xfId="0" applyFont="1" applyFill="1" applyBorder="1" applyAlignment="1">
      <alignment horizontal="center"/>
    </xf>
    <xf numFmtId="0" fontId="0" fillId="24" borderId="351" xfId="0" applyFill="1" applyBorder="1" applyAlignment="1">
      <alignment horizontal="center"/>
    </xf>
    <xf numFmtId="0" fontId="0" fillId="24" borderId="350" xfId="0" applyFill="1" applyBorder="1" applyAlignment="1">
      <alignment horizontal="center"/>
    </xf>
    <xf numFmtId="0" fontId="0" fillId="24" borderId="352" xfId="0" applyFill="1" applyBorder="1" applyAlignment="1">
      <alignment horizontal="center"/>
    </xf>
    <xf numFmtId="0" fontId="0" fillId="24" borderId="353" xfId="0" applyFill="1" applyBorder="1" applyAlignment="1">
      <alignment horizontal="center"/>
    </xf>
    <xf numFmtId="0" fontId="10" fillId="24" borderId="345" xfId="0" applyFont="1" applyFill="1" applyBorder="1" applyAlignment="1">
      <alignment horizontal="left"/>
    </xf>
    <xf numFmtId="0" fontId="10" fillId="24" borderId="344" xfId="0" applyFont="1" applyFill="1" applyBorder="1" applyAlignment="1">
      <alignment horizontal="left"/>
    </xf>
    <xf numFmtId="0" fontId="5" fillId="24" borderId="350" xfId="0" applyFont="1" applyFill="1" applyBorder="1" applyAlignment="1">
      <alignment horizontal="center"/>
    </xf>
    <xf numFmtId="0" fontId="0" fillId="24" borderId="357" xfId="0" applyFill="1" applyBorder="1" applyAlignment="1">
      <alignment horizontal="center"/>
    </xf>
    <xf numFmtId="0" fontId="0" fillId="24" borderId="356" xfId="0" applyFill="1" applyBorder="1" applyAlignment="1">
      <alignment horizontal="center"/>
    </xf>
    <xf numFmtId="0" fontId="0" fillId="24" borderId="358" xfId="0" applyFill="1" applyBorder="1" applyAlignment="1">
      <alignment horizontal="center"/>
    </xf>
    <xf numFmtId="0" fontId="0" fillId="24" borderId="359" xfId="0" applyFill="1" applyBorder="1" applyAlignment="1">
      <alignment horizontal="center"/>
    </xf>
    <xf numFmtId="0" fontId="8" fillId="24" borderId="351" xfId="0" applyFont="1" applyFill="1" applyBorder="1" applyAlignment="1">
      <alignment horizontal="left"/>
    </xf>
    <xf numFmtId="0" fontId="8" fillId="24" borderId="350" xfId="0" applyFont="1" applyFill="1" applyBorder="1" applyAlignment="1">
      <alignment horizontal="left"/>
    </xf>
    <xf numFmtId="0" fontId="10" fillId="24" borderId="351" xfId="0" applyFont="1" applyFill="1" applyBorder="1" applyAlignment="1">
      <alignment horizontal="left"/>
    </xf>
    <xf numFmtId="0" fontId="10" fillId="24" borderId="350" xfId="0" applyFont="1" applyFill="1" applyBorder="1" applyAlignment="1">
      <alignment horizontal="left"/>
    </xf>
    <xf numFmtId="0" fontId="8" fillId="24" borderId="357" xfId="0" applyFont="1" applyFill="1" applyBorder="1" applyAlignment="1">
      <alignment horizontal="left"/>
    </xf>
    <xf numFmtId="0" fontId="8" fillId="24" borderId="356" xfId="0" applyFont="1" applyFill="1" applyBorder="1" applyAlignment="1">
      <alignment horizontal="left"/>
    </xf>
    <xf numFmtId="0" fontId="5" fillId="24" borderId="356" xfId="0" applyFont="1" applyFill="1" applyBorder="1" applyAlignment="1">
      <alignment horizontal="center"/>
    </xf>
    <xf numFmtId="0" fontId="0" fillId="24" borderId="363" xfId="0" applyFill="1" applyBorder="1" applyAlignment="1">
      <alignment horizontal="center"/>
    </xf>
    <xf numFmtId="0" fontId="0" fillId="24" borderId="362" xfId="0" applyFill="1" applyBorder="1" applyAlignment="1">
      <alignment horizontal="center"/>
    </xf>
    <xf numFmtId="0" fontId="0" fillId="24" borderId="364" xfId="0" applyFill="1" applyBorder="1" applyAlignment="1">
      <alignment horizontal="center"/>
    </xf>
    <xf numFmtId="0" fontId="0" fillId="24" borderId="365" xfId="0" applyFill="1" applyBorder="1" applyAlignment="1">
      <alignment horizontal="center"/>
    </xf>
    <xf numFmtId="0" fontId="5" fillId="24" borderId="362" xfId="0" applyFont="1" applyFill="1" applyBorder="1" applyAlignment="1">
      <alignment horizontal="center"/>
    </xf>
    <xf numFmtId="0" fontId="0" fillId="24" borderId="369" xfId="0" applyFill="1" applyBorder="1" applyAlignment="1">
      <alignment horizontal="center"/>
    </xf>
    <xf numFmtId="0" fontId="0" fillId="24" borderId="368" xfId="0" applyFill="1" applyBorder="1" applyAlignment="1">
      <alignment horizontal="center"/>
    </xf>
    <xf numFmtId="0" fontId="0" fillId="24" borderId="370" xfId="0" applyFill="1" applyBorder="1" applyAlignment="1">
      <alignment horizontal="center"/>
    </xf>
    <xf numFmtId="0" fontId="0" fillId="24" borderId="371" xfId="0" applyFill="1" applyBorder="1" applyAlignment="1">
      <alignment horizontal="center"/>
    </xf>
    <xf numFmtId="0" fontId="8" fillId="24" borderId="363" xfId="0" applyFont="1" applyFill="1" applyBorder="1" applyAlignment="1">
      <alignment horizontal="left"/>
    </xf>
    <xf numFmtId="0" fontId="8" fillId="24" borderId="362" xfId="0" applyFont="1" applyFill="1" applyBorder="1" applyAlignment="1">
      <alignment horizontal="left"/>
    </xf>
    <xf numFmtId="0" fontId="10" fillId="24" borderId="363" xfId="0" applyFont="1" applyFill="1" applyBorder="1" applyAlignment="1">
      <alignment horizontal="left"/>
    </xf>
    <xf numFmtId="0" fontId="10" fillId="24" borderId="362" xfId="0" applyFont="1" applyFill="1" applyBorder="1" applyAlignment="1">
      <alignment horizontal="left"/>
    </xf>
    <xf numFmtId="0" fontId="8" fillId="24" borderId="369" xfId="0" applyFont="1" applyFill="1" applyBorder="1" applyAlignment="1">
      <alignment horizontal="left"/>
    </xf>
    <xf numFmtId="0" fontId="8" fillId="24" borderId="368" xfId="0" applyFont="1" applyFill="1" applyBorder="1" applyAlignment="1">
      <alignment horizontal="left"/>
    </xf>
    <xf numFmtId="0" fontId="10" fillId="24" borderId="369" xfId="0" applyFont="1" applyFill="1" applyBorder="1" applyAlignment="1">
      <alignment horizontal="left"/>
    </xf>
    <xf numFmtId="0" fontId="10" fillId="24" borderId="368" xfId="0" applyFont="1" applyFill="1" applyBorder="1" applyAlignment="1">
      <alignment horizontal="left"/>
    </xf>
    <xf numFmtId="0" fontId="5" fillId="24" borderId="368" xfId="0" applyFont="1" applyFill="1" applyBorder="1" applyAlignment="1">
      <alignment horizontal="center"/>
    </xf>
    <xf numFmtId="0" fontId="0" fillId="24" borderId="375" xfId="0" applyFill="1" applyBorder="1" applyAlignment="1">
      <alignment horizontal="center"/>
    </xf>
    <xf numFmtId="0" fontId="0" fillId="24" borderId="374" xfId="0" applyFill="1" applyBorder="1" applyAlignment="1">
      <alignment horizontal="center"/>
    </xf>
    <xf numFmtId="0" fontId="0" fillId="24" borderId="376" xfId="0" applyFill="1" applyBorder="1" applyAlignment="1">
      <alignment horizontal="center"/>
    </xf>
    <xf numFmtId="0" fontId="0" fillId="24" borderId="377" xfId="0" applyFill="1" applyBorder="1" applyAlignment="1">
      <alignment horizontal="center"/>
    </xf>
    <xf numFmtId="0" fontId="5" fillId="24" borderId="374" xfId="0" applyFont="1" applyFill="1" applyBorder="1" applyAlignment="1">
      <alignment horizontal="center"/>
    </xf>
    <xf numFmtId="0" fontId="0" fillId="24" borderId="381" xfId="0" applyFill="1" applyBorder="1" applyAlignment="1">
      <alignment horizontal="center"/>
    </xf>
    <xf numFmtId="0" fontId="0" fillId="24" borderId="380" xfId="0" applyFill="1" applyBorder="1" applyAlignment="1">
      <alignment horizontal="center"/>
    </xf>
    <xf numFmtId="0" fontId="0" fillId="24" borderId="382" xfId="0" applyFill="1" applyBorder="1" applyAlignment="1">
      <alignment horizontal="center"/>
    </xf>
    <xf numFmtId="0" fontId="0" fillId="24" borderId="383" xfId="0" applyFill="1" applyBorder="1" applyAlignment="1">
      <alignment horizontal="center"/>
    </xf>
    <xf numFmtId="0" fontId="8" fillId="24" borderId="375" xfId="0" applyFont="1" applyFill="1" applyBorder="1" applyAlignment="1">
      <alignment horizontal="left"/>
    </xf>
    <xf numFmtId="0" fontId="8" fillId="24" borderId="374" xfId="0" applyFont="1" applyFill="1" applyBorder="1" applyAlignment="1">
      <alignment horizontal="left"/>
    </xf>
    <xf numFmtId="0" fontId="10" fillId="24" borderId="375" xfId="0" applyFont="1" applyFill="1" applyBorder="1" applyAlignment="1">
      <alignment horizontal="left"/>
    </xf>
    <xf numFmtId="0" fontId="10" fillId="24" borderId="374" xfId="0" applyFont="1" applyFill="1" applyBorder="1" applyAlignment="1">
      <alignment horizontal="left"/>
    </xf>
    <xf numFmtId="0" fontId="8" fillId="24" borderId="381" xfId="0" applyFont="1" applyFill="1" applyBorder="1" applyAlignment="1">
      <alignment horizontal="left"/>
    </xf>
    <xf numFmtId="0" fontId="8" fillId="24" borderId="380" xfId="0" applyFont="1" applyFill="1" applyBorder="1" applyAlignment="1">
      <alignment horizontal="left"/>
    </xf>
    <xf numFmtId="0" fontId="10" fillId="24" borderId="381" xfId="0" applyFont="1" applyFill="1" applyBorder="1" applyAlignment="1">
      <alignment horizontal="left"/>
    </xf>
    <xf numFmtId="0" fontId="10" fillId="24" borderId="380" xfId="0" applyFont="1" applyFill="1" applyBorder="1" applyAlignment="1">
      <alignment horizontal="left"/>
    </xf>
    <xf numFmtId="0" fontId="5" fillId="24" borderId="380" xfId="0" applyFont="1" applyFill="1" applyBorder="1" applyAlignment="1">
      <alignment horizontal="center"/>
    </xf>
    <xf numFmtId="0" fontId="0" fillId="24" borderId="387" xfId="0" applyFill="1" applyBorder="1" applyAlignment="1">
      <alignment horizontal="center"/>
    </xf>
    <xf numFmtId="0" fontId="0" fillId="24" borderId="386" xfId="0" applyFill="1" applyBorder="1" applyAlignment="1">
      <alignment horizontal="center"/>
    </xf>
    <xf numFmtId="0" fontId="0" fillId="24" borderId="388" xfId="0" applyFill="1" applyBorder="1" applyAlignment="1">
      <alignment horizontal="center"/>
    </xf>
    <xf numFmtId="0" fontId="0" fillId="24" borderId="389" xfId="0" applyFill="1" applyBorder="1" applyAlignment="1">
      <alignment horizontal="center"/>
    </xf>
    <xf numFmtId="0" fontId="5" fillId="24" borderId="386" xfId="0" applyFont="1" applyFill="1" applyBorder="1" applyAlignment="1">
      <alignment horizontal="center"/>
    </xf>
    <xf numFmtId="0" fontId="0" fillId="24" borderId="393" xfId="0" applyFill="1" applyBorder="1" applyAlignment="1">
      <alignment horizontal="center"/>
    </xf>
    <xf numFmtId="0" fontId="0" fillId="24" borderId="392" xfId="0" applyFill="1" applyBorder="1" applyAlignment="1">
      <alignment horizontal="center"/>
    </xf>
    <xf numFmtId="0" fontId="0" fillId="24" borderId="394" xfId="0" applyFill="1" applyBorder="1" applyAlignment="1">
      <alignment horizontal="center"/>
    </xf>
    <xf numFmtId="0" fontId="0" fillId="24" borderId="395" xfId="0" applyFill="1" applyBorder="1" applyAlignment="1">
      <alignment horizontal="center"/>
    </xf>
    <xf numFmtId="0" fontId="8" fillId="24" borderId="387" xfId="0" applyFont="1" applyFill="1" applyBorder="1" applyAlignment="1">
      <alignment horizontal="left"/>
    </xf>
    <xf numFmtId="0" fontId="8" fillId="24" borderId="386" xfId="0" applyFont="1" applyFill="1" applyBorder="1" applyAlignment="1">
      <alignment horizontal="left"/>
    </xf>
    <xf numFmtId="0" fontId="8" fillId="24" borderId="393" xfId="0" applyFont="1" applyFill="1" applyBorder="1" applyAlignment="1">
      <alignment horizontal="left"/>
    </xf>
    <xf numFmtId="0" fontId="8" fillId="24" borderId="392" xfId="0" applyFont="1" applyFill="1" applyBorder="1" applyAlignment="1">
      <alignment horizontal="left"/>
    </xf>
    <xf numFmtId="0" fontId="5" fillId="24" borderId="392" xfId="0" applyFont="1" applyFill="1" applyBorder="1" applyAlignment="1">
      <alignment horizontal="center"/>
    </xf>
    <xf numFmtId="0" fontId="0" fillId="24" borderId="399" xfId="0" applyFill="1" applyBorder="1" applyAlignment="1">
      <alignment horizontal="center"/>
    </xf>
    <xf numFmtId="0" fontId="0" fillId="24" borderId="398" xfId="0" applyFill="1" applyBorder="1" applyAlignment="1">
      <alignment horizontal="center"/>
    </xf>
    <xf numFmtId="0" fontId="0" fillId="24" borderId="400" xfId="0" applyFill="1" applyBorder="1" applyAlignment="1">
      <alignment horizontal="center"/>
    </xf>
    <xf numFmtId="0" fontId="0" fillId="24" borderId="401" xfId="0" applyFill="1" applyBorder="1" applyAlignment="1">
      <alignment horizontal="center"/>
    </xf>
    <xf numFmtId="0" fontId="10" fillId="24" borderId="393" xfId="0" applyFont="1" applyFill="1" applyBorder="1" applyAlignment="1">
      <alignment horizontal="left"/>
    </xf>
    <xf numFmtId="0" fontId="10" fillId="24" borderId="392" xfId="0" applyFont="1" applyFill="1" applyBorder="1" applyAlignment="1">
      <alignment horizontal="left"/>
    </xf>
    <xf numFmtId="0" fontId="5" fillId="24" borderId="398" xfId="0" applyFont="1" applyFill="1" applyBorder="1" applyAlignment="1">
      <alignment horizontal="center"/>
    </xf>
    <xf numFmtId="0" fontId="0" fillId="24" borderId="405" xfId="0" applyFill="1" applyBorder="1" applyAlignment="1">
      <alignment horizontal="center"/>
    </xf>
    <xf numFmtId="0" fontId="0" fillId="24" borderId="404" xfId="0" applyFill="1" applyBorder="1" applyAlignment="1">
      <alignment horizontal="center"/>
    </xf>
    <xf numFmtId="0" fontId="0" fillId="24" borderId="406" xfId="0" applyFill="1" applyBorder="1" applyAlignment="1">
      <alignment horizontal="center"/>
    </xf>
    <xf numFmtId="0" fontId="0" fillId="24" borderId="407" xfId="0" applyFill="1" applyBorder="1" applyAlignment="1">
      <alignment horizontal="center"/>
    </xf>
    <xf numFmtId="0" fontId="8" fillId="24" borderId="399" xfId="0" applyFont="1" applyFill="1" applyBorder="1" applyAlignment="1">
      <alignment horizontal="left"/>
    </xf>
    <xf numFmtId="0" fontId="8" fillId="24" borderId="398" xfId="0" applyFont="1" applyFill="1" applyBorder="1" applyAlignment="1">
      <alignment horizontal="left"/>
    </xf>
    <xf numFmtId="0" fontId="10" fillId="24" borderId="399" xfId="0" applyFont="1" applyFill="1" applyBorder="1" applyAlignment="1">
      <alignment horizontal="left"/>
    </xf>
    <xf numFmtId="0" fontId="10" fillId="24" borderId="398" xfId="0" applyFont="1" applyFill="1" applyBorder="1" applyAlignment="1">
      <alignment horizontal="left"/>
    </xf>
    <xf numFmtId="0" fontId="5" fillId="24" borderId="404" xfId="0" applyFont="1" applyFill="1" applyBorder="1" applyAlignment="1">
      <alignment horizontal="center"/>
    </xf>
    <xf numFmtId="0" fontId="0" fillId="24" borderId="411" xfId="0" applyFill="1" applyBorder="1" applyAlignment="1">
      <alignment horizontal="center"/>
    </xf>
    <xf numFmtId="0" fontId="0" fillId="24" borderId="410" xfId="0" applyFill="1" applyBorder="1" applyAlignment="1">
      <alignment horizontal="center"/>
    </xf>
    <xf numFmtId="0" fontId="0" fillId="24" borderId="412" xfId="0" applyFill="1" applyBorder="1" applyAlignment="1">
      <alignment horizontal="center"/>
    </xf>
    <xf numFmtId="0" fontId="0" fillId="24" borderId="413" xfId="0" applyFill="1" applyBorder="1" applyAlignment="1">
      <alignment horizontal="center"/>
    </xf>
    <xf numFmtId="0" fontId="8" fillId="24" borderId="405" xfId="0" applyFont="1" applyFill="1" applyBorder="1" applyAlignment="1">
      <alignment horizontal="left"/>
    </xf>
    <xf numFmtId="0" fontId="8" fillId="24" borderId="404" xfId="0" applyFont="1" applyFill="1" applyBorder="1" applyAlignment="1">
      <alignment horizontal="left"/>
    </xf>
    <xf numFmtId="0" fontId="10" fillId="24" borderId="405" xfId="0" applyFont="1" applyFill="1" applyBorder="1" applyAlignment="1">
      <alignment horizontal="left"/>
    </xf>
    <xf numFmtId="0" fontId="10" fillId="24" borderId="404" xfId="0" applyFont="1" applyFill="1" applyBorder="1" applyAlignment="1">
      <alignment horizontal="left"/>
    </xf>
    <xf numFmtId="0" fontId="8" fillId="24" borderId="411" xfId="0" applyFont="1" applyFill="1" applyBorder="1" applyAlignment="1">
      <alignment horizontal="left"/>
    </xf>
    <xf numFmtId="0" fontId="8" fillId="24" borderId="410" xfId="0" applyFont="1" applyFill="1" applyBorder="1" applyAlignment="1">
      <alignment horizontal="left"/>
    </xf>
    <xf numFmtId="0" fontId="5" fillId="24" borderId="410" xfId="0" applyFont="1" applyFill="1" applyBorder="1" applyAlignment="1">
      <alignment horizontal="center"/>
    </xf>
    <xf numFmtId="0" fontId="0" fillId="24" borderId="417" xfId="0" applyFill="1" applyBorder="1" applyAlignment="1">
      <alignment horizontal="center"/>
    </xf>
    <xf numFmtId="0" fontId="0" fillId="24" borderId="416" xfId="0" applyFill="1" applyBorder="1" applyAlignment="1">
      <alignment horizontal="center"/>
    </xf>
    <xf numFmtId="0" fontId="0" fillId="24" borderId="418" xfId="0" applyFill="1" applyBorder="1" applyAlignment="1">
      <alignment horizontal="center"/>
    </xf>
    <xf numFmtId="0" fontId="0" fillId="24" borderId="419" xfId="0" applyFill="1" applyBorder="1" applyAlignment="1">
      <alignment horizontal="center"/>
    </xf>
    <xf numFmtId="0" fontId="10" fillId="24" borderId="411" xfId="0" applyFont="1" applyFill="1" applyBorder="1" applyAlignment="1">
      <alignment horizontal="left"/>
    </xf>
    <xf numFmtId="0" fontId="10" fillId="24" borderId="410" xfId="0" applyFont="1" applyFill="1" applyBorder="1" applyAlignment="1">
      <alignment horizontal="left"/>
    </xf>
    <xf numFmtId="0" fontId="8" fillId="24" borderId="417" xfId="0" applyFont="1" applyFill="1" applyBorder="1" applyAlignment="1">
      <alignment horizontal="left"/>
    </xf>
    <xf numFmtId="0" fontId="8" fillId="24" borderId="416" xfId="0" applyFont="1" applyFill="1" applyBorder="1" applyAlignment="1">
      <alignment horizontal="left"/>
    </xf>
    <xf numFmtId="0" fontId="10" fillId="24" borderId="417" xfId="0" applyFont="1" applyFill="1" applyBorder="1" applyAlignment="1">
      <alignment horizontal="left"/>
    </xf>
    <xf numFmtId="0" fontId="10" fillId="24" borderId="416" xfId="0" applyFont="1" applyFill="1" applyBorder="1" applyAlignment="1">
      <alignment horizontal="left"/>
    </xf>
    <xf numFmtId="0" fontId="5" fillId="24" borderId="416" xfId="0" applyFont="1" applyFill="1" applyBorder="1" applyAlignment="1">
      <alignment horizontal="center"/>
    </xf>
    <xf numFmtId="0" fontId="0" fillId="24" borderId="423" xfId="0" applyFill="1" applyBorder="1" applyAlignment="1">
      <alignment horizontal="center"/>
    </xf>
    <xf numFmtId="0" fontId="0" fillId="24" borderId="422" xfId="0" applyFill="1" applyBorder="1" applyAlignment="1">
      <alignment horizontal="center"/>
    </xf>
    <xf numFmtId="0" fontId="0" fillId="24" borderId="424" xfId="0" applyFill="1" applyBorder="1" applyAlignment="1">
      <alignment horizontal="center"/>
    </xf>
    <xf numFmtId="0" fontId="0" fillId="24" borderId="425" xfId="0" applyFill="1" applyBorder="1" applyAlignment="1">
      <alignment horizontal="center"/>
    </xf>
    <xf numFmtId="0" fontId="5" fillId="24" borderId="422" xfId="0" applyFont="1" applyFill="1" applyBorder="1" applyAlignment="1">
      <alignment horizontal="center"/>
    </xf>
    <xf numFmtId="0" fontId="0" fillId="24" borderId="429" xfId="0" applyFill="1" applyBorder="1" applyAlignment="1">
      <alignment horizontal="center"/>
    </xf>
    <xf numFmtId="0" fontId="0" fillId="24" borderId="428" xfId="0" applyFill="1" applyBorder="1" applyAlignment="1">
      <alignment horizontal="center"/>
    </xf>
    <xf numFmtId="0" fontId="0" fillId="24" borderId="430" xfId="0" applyFill="1" applyBorder="1" applyAlignment="1">
      <alignment horizontal="center"/>
    </xf>
    <xf numFmtId="0" fontId="0" fillId="24" borderId="431" xfId="0" applyFill="1" applyBorder="1" applyAlignment="1">
      <alignment horizontal="center"/>
    </xf>
    <xf numFmtId="0" fontId="8" fillId="24" borderId="423" xfId="0" applyFont="1" applyFill="1" applyBorder="1" applyAlignment="1">
      <alignment horizontal="left"/>
    </xf>
    <xf numFmtId="0" fontId="8" fillId="24" borderId="422" xfId="0" applyFont="1" applyFill="1" applyBorder="1" applyAlignment="1">
      <alignment horizontal="left"/>
    </xf>
    <xf numFmtId="0" fontId="10" fillId="24" borderId="423" xfId="0" applyFont="1" applyFill="1" applyBorder="1" applyAlignment="1">
      <alignment horizontal="left"/>
    </xf>
    <xf numFmtId="0" fontId="10" fillId="24" borderId="422" xfId="0" applyFont="1" applyFill="1" applyBorder="1" applyAlignment="1">
      <alignment horizontal="left"/>
    </xf>
    <xf numFmtId="0" fontId="5" fillId="24" borderId="428" xfId="0" applyFont="1" applyFill="1" applyBorder="1" applyAlignment="1">
      <alignment horizontal="center"/>
    </xf>
    <xf numFmtId="0" fontId="0" fillId="24" borderId="435" xfId="0" applyFill="1" applyBorder="1" applyAlignment="1">
      <alignment horizontal="center"/>
    </xf>
    <xf numFmtId="0" fontId="0" fillId="24" borderId="434" xfId="0" applyFill="1" applyBorder="1" applyAlignment="1">
      <alignment horizontal="center"/>
    </xf>
    <xf numFmtId="0" fontId="0" fillId="24" borderId="436" xfId="0" applyFill="1" applyBorder="1" applyAlignment="1">
      <alignment horizontal="center"/>
    </xf>
    <xf numFmtId="0" fontId="0" fillId="24" borderId="437" xfId="0" applyFill="1" applyBorder="1" applyAlignment="1">
      <alignment horizontal="center"/>
    </xf>
    <xf numFmtId="0" fontId="8" fillId="24" borderId="429" xfId="0" applyFont="1" applyFill="1" applyBorder="1" applyAlignment="1">
      <alignment horizontal="left"/>
    </xf>
    <xf numFmtId="0" fontId="8" fillId="24" borderId="428" xfId="0" applyFont="1" applyFill="1" applyBorder="1" applyAlignment="1">
      <alignment horizontal="left"/>
    </xf>
    <xf numFmtId="0" fontId="10" fillId="24" borderId="429" xfId="0" applyFont="1" applyFill="1" applyBorder="1" applyAlignment="1">
      <alignment horizontal="left"/>
    </xf>
    <xf numFmtId="0" fontId="10" fillId="24" borderId="428" xfId="0" applyFont="1" applyFill="1" applyBorder="1" applyAlignment="1">
      <alignment horizontal="left"/>
    </xf>
    <xf numFmtId="0" fontId="5" fillId="24" borderId="434" xfId="0" applyFont="1" applyFill="1" applyBorder="1" applyAlignment="1">
      <alignment horizontal="center"/>
    </xf>
    <xf numFmtId="0" fontId="0" fillId="24" borderId="441" xfId="0" applyFill="1" applyBorder="1" applyAlignment="1">
      <alignment horizontal="center"/>
    </xf>
    <xf numFmtId="0" fontId="0" fillId="24" borderId="440" xfId="0" applyFill="1" applyBorder="1" applyAlignment="1">
      <alignment horizontal="center"/>
    </xf>
    <xf numFmtId="0" fontId="0" fillId="24" borderId="442" xfId="0" applyFill="1" applyBorder="1" applyAlignment="1">
      <alignment horizontal="center"/>
    </xf>
    <xf numFmtId="0" fontId="0" fillId="24" borderId="443" xfId="0" applyFill="1" applyBorder="1" applyAlignment="1">
      <alignment horizontal="center"/>
    </xf>
    <xf numFmtId="0" fontId="10" fillId="24" borderId="435" xfId="0" applyFont="1" applyFill="1" applyBorder="1" applyAlignment="1">
      <alignment horizontal="left"/>
    </xf>
    <xf numFmtId="0" fontId="10" fillId="24" borderId="434" xfId="0" applyFont="1" applyFill="1" applyBorder="1" applyAlignment="1">
      <alignment horizontal="left"/>
    </xf>
    <xf numFmtId="0" fontId="8" fillId="24" borderId="435" xfId="0" applyFont="1" applyFill="1" applyBorder="1" applyAlignment="1">
      <alignment horizontal="left"/>
    </xf>
    <xf numFmtId="0" fontId="8" fillId="24" borderId="434" xfId="0" applyFont="1" applyFill="1" applyBorder="1" applyAlignment="1">
      <alignment horizontal="left"/>
    </xf>
    <xf numFmtId="0" fontId="8" fillId="24" borderId="441" xfId="0" applyFont="1" applyFill="1" applyBorder="1" applyAlignment="1">
      <alignment horizontal="left"/>
    </xf>
    <xf numFmtId="0" fontId="8" fillId="24" borderId="440" xfId="0" applyFont="1" applyFill="1" applyBorder="1" applyAlignment="1">
      <alignment horizontal="left"/>
    </xf>
    <xf numFmtId="0" fontId="8" fillId="0" borderId="441" xfId="0" applyFont="1" applyFill="1" applyBorder="1" applyAlignment="1">
      <alignment horizontal="left"/>
    </xf>
    <xf numFmtId="0" fontId="8" fillId="0" borderId="440" xfId="0" applyFont="1" applyFill="1" applyBorder="1" applyAlignment="1">
      <alignment horizontal="left"/>
    </xf>
    <xf numFmtId="0" fontId="10" fillId="24" borderId="441" xfId="0" applyFont="1" applyFill="1" applyBorder="1" applyAlignment="1">
      <alignment horizontal="left"/>
    </xf>
    <xf numFmtId="0" fontId="10" fillId="24" borderId="440" xfId="0" applyFont="1" applyFill="1" applyBorder="1" applyAlignment="1">
      <alignment horizontal="left"/>
    </xf>
    <xf numFmtId="0" fontId="5" fillId="24" borderId="440" xfId="0" applyFont="1" applyFill="1" applyBorder="1" applyAlignment="1">
      <alignment horizontal="center"/>
    </xf>
    <xf numFmtId="0" fontId="0" fillId="24" borderId="447" xfId="0" applyFill="1" applyBorder="1" applyAlignment="1">
      <alignment horizontal="center"/>
    </xf>
    <xf numFmtId="0" fontId="0" fillId="24" borderId="446" xfId="0" applyFill="1" applyBorder="1" applyAlignment="1">
      <alignment horizontal="center"/>
    </xf>
    <xf numFmtId="0" fontId="0" fillId="24" borderId="448" xfId="0" applyFill="1" applyBorder="1" applyAlignment="1">
      <alignment horizontal="center"/>
    </xf>
    <xf numFmtId="0" fontId="0" fillId="24" borderId="449" xfId="0" applyFill="1" applyBorder="1" applyAlignment="1">
      <alignment horizontal="center"/>
    </xf>
    <xf numFmtId="0" fontId="5" fillId="24" borderId="446" xfId="0" applyFont="1" applyFill="1" applyBorder="1" applyAlignment="1">
      <alignment horizontal="center"/>
    </xf>
    <xf numFmtId="0" fontId="0" fillId="24" borderId="453" xfId="0" applyFill="1" applyBorder="1" applyAlignment="1">
      <alignment horizontal="center"/>
    </xf>
    <xf numFmtId="0" fontId="0" fillId="24" borderId="452" xfId="0" applyFill="1" applyBorder="1" applyAlignment="1">
      <alignment horizontal="center"/>
    </xf>
    <xf numFmtId="0" fontId="0" fillId="24" borderId="454" xfId="0" applyFill="1" applyBorder="1" applyAlignment="1">
      <alignment horizontal="center"/>
    </xf>
    <xf numFmtId="0" fontId="0" fillId="24" borderId="455" xfId="0" applyFill="1" applyBorder="1" applyAlignment="1">
      <alignment horizontal="center"/>
    </xf>
    <xf numFmtId="0" fontId="8" fillId="24" borderId="447" xfId="0" applyFont="1" applyFill="1" applyBorder="1" applyAlignment="1">
      <alignment horizontal="left"/>
    </xf>
    <xf numFmtId="0" fontId="8" fillId="24" borderId="446" xfId="0" applyFont="1" applyFill="1" applyBorder="1" applyAlignment="1">
      <alignment horizontal="left"/>
    </xf>
    <xf numFmtId="0" fontId="10" fillId="24" borderId="447" xfId="0" applyFont="1" applyFill="1" applyBorder="1" applyAlignment="1">
      <alignment horizontal="left"/>
    </xf>
    <xf numFmtId="0" fontId="10" fillId="24" borderId="446" xfId="0" applyFont="1" applyFill="1" applyBorder="1" applyAlignment="1">
      <alignment horizontal="left"/>
    </xf>
    <xf numFmtId="0" fontId="8" fillId="24" borderId="453" xfId="0" applyFont="1" applyFill="1" applyBorder="1" applyAlignment="1">
      <alignment horizontal="left"/>
    </xf>
    <xf numFmtId="0" fontId="8" fillId="24" borderId="452" xfId="0" applyFont="1" applyFill="1" applyBorder="1" applyAlignment="1">
      <alignment horizontal="left"/>
    </xf>
    <xf numFmtId="0" fontId="10" fillId="24" borderId="453" xfId="0" applyFont="1" applyFill="1" applyBorder="1" applyAlignment="1">
      <alignment horizontal="left"/>
    </xf>
    <xf numFmtId="0" fontId="10" fillId="24" borderId="452" xfId="0" applyFont="1" applyFill="1" applyBorder="1" applyAlignment="1">
      <alignment horizontal="left"/>
    </xf>
    <xf numFmtId="0" fontId="5" fillId="24" borderId="452" xfId="0" applyFont="1" applyFill="1" applyBorder="1" applyAlignment="1">
      <alignment horizontal="center"/>
    </xf>
    <xf numFmtId="0" fontId="0" fillId="24" borderId="459" xfId="0" applyFill="1" applyBorder="1" applyAlignment="1">
      <alignment horizontal="center"/>
    </xf>
    <xf numFmtId="0" fontId="0" fillId="24" borderId="458" xfId="0" applyFill="1" applyBorder="1" applyAlignment="1">
      <alignment horizontal="center"/>
    </xf>
    <xf numFmtId="0" fontId="0" fillId="24" borderId="460" xfId="0" applyFill="1" applyBorder="1" applyAlignment="1">
      <alignment horizontal="center"/>
    </xf>
    <xf numFmtId="0" fontId="0" fillId="24" borderId="461" xfId="0" applyFill="1" applyBorder="1" applyAlignment="1">
      <alignment horizontal="center"/>
    </xf>
    <xf numFmtId="0" fontId="5" fillId="24" borderId="458" xfId="0" applyFont="1" applyFill="1" applyBorder="1" applyAlignment="1">
      <alignment horizontal="center"/>
    </xf>
    <xf numFmtId="0" fontId="0" fillId="24" borderId="465" xfId="0" applyFill="1" applyBorder="1" applyAlignment="1">
      <alignment horizontal="center"/>
    </xf>
    <xf numFmtId="0" fontId="0" fillId="24" borderId="464" xfId="0" applyFill="1" applyBorder="1" applyAlignment="1">
      <alignment horizontal="center"/>
    </xf>
    <xf numFmtId="0" fontId="0" fillId="24" borderId="466" xfId="0" applyFill="1" applyBorder="1" applyAlignment="1">
      <alignment horizontal="center"/>
    </xf>
    <xf numFmtId="0" fontId="0" fillId="24" borderId="467" xfId="0" applyFill="1" applyBorder="1" applyAlignment="1">
      <alignment horizontal="center"/>
    </xf>
    <xf numFmtId="0" fontId="8" fillId="24" borderId="459" xfId="0" applyFont="1" applyFill="1" applyBorder="1" applyAlignment="1">
      <alignment horizontal="left"/>
    </xf>
    <xf numFmtId="0" fontId="8" fillId="24" borderId="458" xfId="0" applyFont="1" applyFill="1" applyBorder="1" applyAlignment="1">
      <alignment horizontal="left"/>
    </xf>
    <xf numFmtId="0" fontId="10" fillId="24" borderId="459" xfId="0" applyFont="1" applyFill="1" applyBorder="1" applyAlignment="1">
      <alignment horizontal="left"/>
    </xf>
    <xf numFmtId="0" fontId="10" fillId="24" borderId="458" xfId="0" applyFont="1" applyFill="1" applyBorder="1" applyAlignment="1">
      <alignment horizontal="left"/>
    </xf>
    <xf numFmtId="0" fontId="10" fillId="24" borderId="465" xfId="0" applyFont="1" applyFill="1" applyBorder="1" applyAlignment="1">
      <alignment horizontal="left"/>
    </xf>
    <xf numFmtId="0" fontId="10" fillId="24" borderId="464" xfId="0" applyFont="1" applyFill="1" applyBorder="1" applyAlignment="1">
      <alignment horizontal="left"/>
    </xf>
    <xf numFmtId="0" fontId="8" fillId="24" borderId="465" xfId="0" applyFont="1" applyFill="1" applyBorder="1" applyAlignment="1">
      <alignment horizontal="left"/>
    </xf>
    <xf numFmtId="0" fontId="8" fillId="24" borderId="464" xfId="0" applyFont="1" applyFill="1" applyBorder="1" applyAlignment="1">
      <alignment horizontal="left"/>
    </xf>
    <xf numFmtId="0" fontId="5" fillId="24" borderId="464" xfId="0" applyFont="1" applyFill="1" applyBorder="1" applyAlignment="1">
      <alignment horizontal="center"/>
    </xf>
    <xf numFmtId="0" fontId="0" fillId="24" borderId="471" xfId="0" applyFill="1" applyBorder="1" applyAlignment="1">
      <alignment horizontal="center"/>
    </xf>
    <xf numFmtId="0" fontId="0" fillId="24" borderId="470" xfId="0" applyFill="1" applyBorder="1" applyAlignment="1">
      <alignment horizontal="center"/>
    </xf>
    <xf numFmtId="0" fontId="0" fillId="24" borderId="472" xfId="0" applyFill="1" applyBorder="1" applyAlignment="1">
      <alignment horizontal="center"/>
    </xf>
    <xf numFmtId="0" fontId="0" fillId="24" borderId="473" xfId="0" applyFill="1" applyBorder="1" applyAlignment="1">
      <alignment horizontal="center"/>
    </xf>
    <xf numFmtId="0" fontId="5" fillId="24" borderId="470" xfId="0" applyFont="1" applyFill="1" applyBorder="1" applyAlignment="1">
      <alignment horizontal="center"/>
    </xf>
    <xf numFmtId="0" fontId="0" fillId="24" borderId="477" xfId="0" applyFill="1" applyBorder="1" applyAlignment="1">
      <alignment horizontal="center"/>
    </xf>
    <xf numFmtId="0" fontId="0" fillId="24" borderId="476" xfId="0" applyFill="1" applyBorder="1" applyAlignment="1">
      <alignment horizontal="center"/>
    </xf>
    <xf numFmtId="0" fontId="0" fillId="24" borderId="478" xfId="0" applyFill="1" applyBorder="1" applyAlignment="1">
      <alignment horizontal="center"/>
    </xf>
    <xf numFmtId="0" fontId="0" fillId="24" borderId="479" xfId="0" applyFill="1" applyBorder="1" applyAlignment="1">
      <alignment horizontal="center"/>
    </xf>
    <xf numFmtId="0" fontId="8" fillId="24" borderId="471" xfId="0" applyFont="1" applyFill="1" applyBorder="1" applyAlignment="1">
      <alignment horizontal="left"/>
    </xf>
    <xf numFmtId="0" fontId="8" fillId="24" borderId="470" xfId="0" applyFont="1" applyFill="1" applyBorder="1" applyAlignment="1">
      <alignment horizontal="left"/>
    </xf>
    <xf numFmtId="0" fontId="10" fillId="24" borderId="471" xfId="0" applyFont="1" applyFill="1" applyBorder="1" applyAlignment="1">
      <alignment horizontal="left"/>
    </xf>
    <xf numFmtId="0" fontId="10" fillId="24" borderId="470" xfId="0" applyFont="1" applyFill="1" applyBorder="1" applyAlignment="1">
      <alignment horizontal="left"/>
    </xf>
    <xf numFmtId="0" fontId="8" fillId="24" borderId="477" xfId="0" applyFont="1" applyFill="1" applyBorder="1" applyAlignment="1">
      <alignment horizontal="left"/>
    </xf>
    <xf numFmtId="0" fontId="8" fillId="24" borderId="476" xfId="0" applyFont="1" applyFill="1" applyBorder="1" applyAlignment="1">
      <alignment horizontal="left"/>
    </xf>
    <xf numFmtId="0" fontId="10" fillId="24" borderId="477" xfId="0" applyFont="1" applyFill="1" applyBorder="1" applyAlignment="1">
      <alignment horizontal="left"/>
    </xf>
    <xf numFmtId="0" fontId="10" fillId="24" borderId="476" xfId="0" applyFont="1" applyFill="1" applyBorder="1" applyAlignment="1">
      <alignment horizontal="left"/>
    </xf>
    <xf numFmtId="0" fontId="5" fillId="24" borderId="476" xfId="0" applyFont="1" applyFill="1" applyBorder="1" applyAlignment="1">
      <alignment horizontal="center"/>
    </xf>
    <xf numFmtId="0" fontId="0" fillId="24" borderId="483" xfId="0" applyFill="1" applyBorder="1" applyAlignment="1">
      <alignment horizontal="center"/>
    </xf>
    <xf numFmtId="0" fontId="0" fillId="24" borderId="482" xfId="0" applyFill="1" applyBorder="1" applyAlignment="1">
      <alignment horizontal="center"/>
    </xf>
    <xf numFmtId="0" fontId="0" fillId="24" borderId="484" xfId="0" applyFill="1" applyBorder="1" applyAlignment="1">
      <alignment horizontal="center"/>
    </xf>
    <xf numFmtId="0" fontId="0" fillId="24" borderId="485" xfId="0" applyFill="1" applyBorder="1" applyAlignment="1">
      <alignment horizontal="center"/>
    </xf>
    <xf numFmtId="0" fontId="5" fillId="24" borderId="482" xfId="0" applyFont="1" applyFill="1" applyBorder="1" applyAlignment="1">
      <alignment horizontal="center"/>
    </xf>
    <xf numFmtId="0" fontId="0" fillId="24" borderId="491" xfId="0" applyFill="1" applyBorder="1" applyAlignment="1">
      <alignment horizontal="center"/>
    </xf>
    <xf numFmtId="0" fontId="0" fillId="24" borderId="490" xfId="0" applyFill="1" applyBorder="1" applyAlignment="1">
      <alignment horizontal="center"/>
    </xf>
    <xf numFmtId="0" fontId="0" fillId="24" borderId="492" xfId="0" applyFill="1" applyBorder="1" applyAlignment="1">
      <alignment horizontal="center"/>
    </xf>
    <xf numFmtId="0" fontId="0" fillId="24" borderId="493" xfId="0" applyFill="1" applyBorder="1" applyAlignment="1">
      <alignment horizontal="center"/>
    </xf>
    <xf numFmtId="0" fontId="8" fillId="24" borderId="483" xfId="0" applyFont="1" applyFill="1" applyBorder="1" applyAlignment="1">
      <alignment horizontal="left"/>
    </xf>
    <xf numFmtId="0" fontId="8" fillId="24" borderId="482" xfId="0" applyFont="1" applyFill="1" applyBorder="1" applyAlignment="1">
      <alignment horizontal="left"/>
    </xf>
    <xf numFmtId="0" fontId="10" fillId="24" borderId="483" xfId="0" applyFont="1" applyFill="1" applyBorder="1" applyAlignment="1">
      <alignment horizontal="left"/>
    </xf>
    <xf numFmtId="0" fontId="10" fillId="24" borderId="482" xfId="0" applyFont="1" applyFill="1" applyBorder="1" applyAlignment="1">
      <alignment horizontal="left"/>
    </xf>
    <xf numFmtId="0" fontId="10" fillId="24" borderId="20" xfId="0" applyFont="1" applyFill="1" applyBorder="1" applyAlignment="1">
      <alignment horizontal="left"/>
    </xf>
    <xf numFmtId="0" fontId="10" fillId="24" borderId="16" xfId="0" applyFont="1" applyFill="1" applyBorder="1" applyAlignment="1">
      <alignment horizontal="left"/>
    </xf>
    <xf numFmtId="0" fontId="10" fillId="24" borderId="139" xfId="0" applyFont="1" applyFill="1" applyBorder="1" applyAlignment="1">
      <alignment horizontal="left"/>
    </xf>
    <xf numFmtId="0" fontId="8" fillId="24" borderId="488" xfId="0" applyFont="1" applyFill="1" applyBorder="1" applyAlignment="1">
      <alignment horizontal="left"/>
    </xf>
    <xf numFmtId="0" fontId="8" fillId="24" borderId="489" xfId="0" applyFont="1" applyFill="1" applyBorder="1" applyAlignment="1">
      <alignment horizontal="left"/>
    </xf>
    <xf numFmtId="0" fontId="8" fillId="24" borderId="496" xfId="0" applyFont="1" applyFill="1" applyBorder="1" applyAlignment="1">
      <alignment horizontal="left"/>
    </xf>
    <xf numFmtId="0" fontId="5" fillId="24" borderId="490" xfId="0" applyFont="1" applyFill="1" applyBorder="1" applyAlignment="1">
      <alignment horizontal="center"/>
    </xf>
    <xf numFmtId="0" fontId="0" fillId="24" borderId="498" xfId="0" applyFill="1" applyBorder="1" applyAlignment="1">
      <alignment horizontal="center"/>
    </xf>
    <xf numFmtId="0" fontId="0" fillId="24" borderId="497" xfId="0" applyFill="1" applyBorder="1" applyAlignment="1">
      <alignment horizontal="center"/>
    </xf>
    <xf numFmtId="0" fontId="0" fillId="24" borderId="499" xfId="0" applyFill="1" applyBorder="1" applyAlignment="1">
      <alignment horizontal="center"/>
    </xf>
    <xf numFmtId="0" fontId="0" fillId="24" borderId="500" xfId="0" applyFill="1" applyBorder="1" applyAlignment="1">
      <alignment horizontal="center"/>
    </xf>
    <xf numFmtId="0" fontId="8" fillId="24" borderId="491" xfId="0" applyFont="1" applyFill="1" applyBorder="1" applyAlignment="1">
      <alignment horizontal="left"/>
    </xf>
    <xf numFmtId="0" fontId="8" fillId="24" borderId="490" xfId="0" applyFont="1" applyFill="1" applyBorder="1" applyAlignment="1">
      <alignment horizontal="left"/>
    </xf>
    <xf numFmtId="0" fontId="10" fillId="24" borderId="491" xfId="0" applyFont="1" applyFill="1" applyBorder="1" applyAlignment="1">
      <alignment horizontal="left"/>
    </xf>
    <xf numFmtId="0" fontId="10" fillId="24" borderId="490" xfId="0" applyFont="1" applyFill="1" applyBorder="1" applyAlignment="1">
      <alignment horizontal="left"/>
    </xf>
    <xf numFmtId="0" fontId="8" fillId="24" borderId="498" xfId="0" applyFont="1" applyFill="1" applyBorder="1" applyAlignment="1">
      <alignment horizontal="left"/>
    </xf>
    <xf numFmtId="0" fontId="8" fillId="24" borderId="497" xfId="0" applyFont="1" applyFill="1" applyBorder="1" applyAlignment="1">
      <alignment horizontal="left"/>
    </xf>
    <xf numFmtId="0" fontId="5" fillId="24" borderId="497" xfId="0" applyFont="1" applyFill="1" applyBorder="1" applyAlignment="1">
      <alignment horizontal="center"/>
    </xf>
    <xf numFmtId="0" fontId="0" fillId="24" borderId="504" xfId="0" applyFill="1" applyBorder="1" applyAlignment="1">
      <alignment horizontal="center"/>
    </xf>
    <xf numFmtId="0" fontId="0" fillId="24" borderId="503" xfId="0" applyFill="1" applyBorder="1" applyAlignment="1">
      <alignment horizontal="center"/>
    </xf>
    <xf numFmtId="0" fontId="0" fillId="24" borderId="505" xfId="0" applyFill="1" applyBorder="1" applyAlignment="1">
      <alignment horizontal="center"/>
    </xf>
    <xf numFmtId="0" fontId="0" fillId="24" borderId="506" xfId="0" applyFill="1" applyBorder="1" applyAlignment="1">
      <alignment horizontal="center"/>
    </xf>
    <xf numFmtId="0" fontId="10" fillId="24" borderId="498" xfId="0" applyFont="1" applyFill="1" applyBorder="1" applyAlignment="1">
      <alignment horizontal="left"/>
    </xf>
    <xf numFmtId="0" fontId="10" fillId="24" borderId="497" xfId="0" applyFont="1" applyFill="1" applyBorder="1" applyAlignment="1">
      <alignment horizontal="left"/>
    </xf>
    <xf numFmtId="0" fontId="5" fillId="24" borderId="503" xfId="0" applyFont="1" applyFill="1" applyBorder="1" applyAlignment="1">
      <alignment horizontal="center"/>
    </xf>
    <xf numFmtId="0" fontId="0" fillId="24" borderId="510" xfId="0" applyFill="1" applyBorder="1" applyAlignment="1">
      <alignment horizontal="center"/>
    </xf>
    <xf numFmtId="0" fontId="0" fillId="24" borderId="509" xfId="0" applyFill="1" applyBorder="1" applyAlignment="1">
      <alignment horizontal="center"/>
    </xf>
    <xf numFmtId="0" fontId="0" fillId="24" borderId="511" xfId="0" applyFill="1" applyBorder="1" applyAlignment="1">
      <alignment horizontal="center"/>
    </xf>
    <xf numFmtId="0" fontId="0" fillId="24" borderId="512" xfId="0" applyFill="1" applyBorder="1" applyAlignment="1">
      <alignment horizontal="center"/>
    </xf>
    <xf numFmtId="0" fontId="10" fillId="24" borderId="504" xfId="0" applyFont="1" applyFill="1" applyBorder="1" applyAlignment="1">
      <alignment horizontal="left"/>
    </xf>
    <xf numFmtId="0" fontId="10" fillId="24" borderId="503" xfId="0" applyFont="1" applyFill="1" applyBorder="1" applyAlignment="1">
      <alignment horizontal="left"/>
    </xf>
    <xf numFmtId="0" fontId="8" fillId="24" borderId="504" xfId="0" applyFont="1" applyFill="1" applyBorder="1" applyAlignment="1">
      <alignment horizontal="left"/>
    </xf>
    <xf numFmtId="0" fontId="8" fillId="24" borderId="503" xfId="0" applyFont="1" applyFill="1" applyBorder="1" applyAlignment="1">
      <alignment horizontal="left"/>
    </xf>
    <xf numFmtId="0" fontId="10" fillId="24" borderId="510" xfId="0" applyFont="1" applyFill="1" applyBorder="1" applyAlignment="1">
      <alignment horizontal="left"/>
    </xf>
    <xf numFmtId="0" fontId="10" fillId="24" borderId="509" xfId="0" applyFont="1" applyFill="1" applyBorder="1" applyAlignment="1">
      <alignment horizontal="left"/>
    </xf>
    <xf numFmtId="0" fontId="8" fillId="24" borderId="510" xfId="0" applyFont="1" applyFill="1" applyBorder="1" applyAlignment="1">
      <alignment horizontal="left"/>
    </xf>
    <xf numFmtId="0" fontId="8" fillId="24" borderId="509" xfId="0" applyFont="1" applyFill="1" applyBorder="1" applyAlignment="1">
      <alignment horizontal="left"/>
    </xf>
    <xf numFmtId="0" fontId="5" fillId="24" borderId="509" xfId="0" applyFont="1" applyFill="1" applyBorder="1" applyAlignment="1">
      <alignment horizontal="center"/>
    </xf>
    <xf numFmtId="0" fontId="0" fillId="24" borderId="516" xfId="0" applyFill="1" applyBorder="1" applyAlignment="1">
      <alignment horizontal="center"/>
    </xf>
    <xf numFmtId="0" fontId="0" fillId="24" borderId="515" xfId="0" applyFill="1" applyBorder="1" applyAlignment="1">
      <alignment horizontal="center"/>
    </xf>
    <xf numFmtId="0" fontId="0" fillId="24" borderId="517" xfId="0" applyFill="1" applyBorder="1" applyAlignment="1">
      <alignment horizontal="center"/>
    </xf>
    <xf numFmtId="0" fontId="0" fillId="24" borderId="518" xfId="0" applyFill="1" applyBorder="1" applyAlignment="1">
      <alignment horizontal="center"/>
    </xf>
    <xf numFmtId="0" fontId="5" fillId="24" borderId="515" xfId="0" applyFont="1" applyFill="1" applyBorder="1" applyAlignment="1">
      <alignment horizontal="center"/>
    </xf>
    <xf numFmtId="0" fontId="0" fillId="24" borderId="522" xfId="0" applyFill="1" applyBorder="1" applyAlignment="1">
      <alignment horizontal="center"/>
    </xf>
    <xf numFmtId="0" fontId="0" fillId="24" borderId="521" xfId="0" applyFill="1" applyBorder="1" applyAlignment="1">
      <alignment horizontal="center"/>
    </xf>
    <xf numFmtId="0" fontId="0" fillId="24" borderId="523" xfId="0" applyFill="1" applyBorder="1" applyAlignment="1">
      <alignment horizontal="center"/>
    </xf>
    <xf numFmtId="0" fontId="0" fillId="24" borderId="524" xfId="0" applyFill="1" applyBorder="1" applyAlignment="1">
      <alignment horizontal="center"/>
    </xf>
    <xf numFmtId="0" fontId="10" fillId="24" borderId="516" xfId="0" applyFont="1" applyFill="1" applyBorder="1" applyAlignment="1">
      <alignment horizontal="left"/>
    </xf>
    <xf numFmtId="0" fontId="10" fillId="24" borderId="515" xfId="0" applyFont="1" applyFill="1" applyBorder="1" applyAlignment="1">
      <alignment horizontal="left"/>
    </xf>
    <xf numFmtId="0" fontId="8" fillId="24" borderId="516" xfId="0" applyFont="1" applyFill="1" applyBorder="1" applyAlignment="1">
      <alignment horizontal="left"/>
    </xf>
    <xf numFmtId="0" fontId="8" fillId="24" borderId="515" xfId="0" applyFont="1" applyFill="1" applyBorder="1" applyAlignment="1">
      <alignment horizontal="left"/>
    </xf>
    <xf numFmtId="0" fontId="8" fillId="24" borderId="522" xfId="0" applyFont="1" applyFill="1" applyBorder="1" applyAlignment="1">
      <alignment horizontal="left"/>
    </xf>
    <xf numFmtId="0" fontId="8" fillId="24" borderId="521" xfId="0" applyFont="1" applyFill="1" applyBorder="1" applyAlignment="1">
      <alignment horizontal="left"/>
    </xf>
    <xf numFmtId="0" fontId="5" fillId="24" borderId="521" xfId="0" applyFont="1" applyFill="1" applyBorder="1" applyAlignment="1">
      <alignment horizontal="center"/>
    </xf>
    <xf numFmtId="0" fontId="0" fillId="24" borderId="528" xfId="0" applyFill="1" applyBorder="1" applyAlignment="1">
      <alignment horizontal="center"/>
    </xf>
    <xf numFmtId="0" fontId="0" fillId="24" borderId="527" xfId="0" applyFill="1" applyBorder="1" applyAlignment="1">
      <alignment horizontal="center"/>
    </xf>
    <xf numFmtId="0" fontId="0" fillId="24" borderId="529" xfId="0" applyFill="1" applyBorder="1" applyAlignment="1">
      <alignment horizontal="center"/>
    </xf>
    <xf numFmtId="0" fontId="0" fillId="24" borderId="530" xfId="0" applyFill="1" applyBorder="1" applyAlignment="1">
      <alignment horizontal="center"/>
    </xf>
    <xf numFmtId="0" fontId="5" fillId="24" borderId="527" xfId="0" applyFont="1" applyFill="1" applyBorder="1" applyAlignment="1">
      <alignment horizontal="center"/>
    </xf>
    <xf numFmtId="0" fontId="0" fillId="24" borderId="534" xfId="0" applyFill="1" applyBorder="1" applyAlignment="1">
      <alignment horizontal="center"/>
    </xf>
    <xf numFmtId="0" fontId="0" fillId="24" borderId="533" xfId="0" applyFill="1" applyBorder="1" applyAlignment="1">
      <alignment horizontal="center"/>
    </xf>
    <xf numFmtId="0" fontId="0" fillId="24" borderId="535" xfId="0" applyFill="1" applyBorder="1" applyAlignment="1">
      <alignment horizontal="center"/>
    </xf>
    <xf numFmtId="0" fontId="0" fillId="24" borderId="536" xfId="0" applyFill="1" applyBorder="1" applyAlignment="1">
      <alignment horizontal="center"/>
    </xf>
    <xf numFmtId="0" fontId="8" fillId="24" borderId="528" xfId="0" applyFont="1" applyFill="1" applyBorder="1" applyAlignment="1">
      <alignment horizontal="left"/>
    </xf>
    <xf numFmtId="0" fontId="8" fillId="24" borderId="527" xfId="0" applyFont="1" applyFill="1" applyBorder="1" applyAlignment="1">
      <alignment horizontal="left"/>
    </xf>
    <xf numFmtId="0" fontId="10" fillId="24" borderId="528" xfId="0" applyFont="1" applyFill="1" applyBorder="1" applyAlignment="1">
      <alignment horizontal="left"/>
    </xf>
    <xf numFmtId="0" fontId="10" fillId="24" borderId="527" xfId="0" applyFont="1" applyFill="1" applyBorder="1" applyAlignment="1">
      <alignment horizontal="left"/>
    </xf>
    <xf numFmtId="0" fontId="8" fillId="24" borderId="534" xfId="0" applyFont="1" applyFill="1" applyBorder="1" applyAlignment="1">
      <alignment horizontal="left"/>
    </xf>
    <xf numFmtId="0" fontId="8" fillId="24" borderId="533" xfId="0" applyFont="1" applyFill="1" applyBorder="1" applyAlignment="1">
      <alignment horizontal="left"/>
    </xf>
    <xf numFmtId="0" fontId="10" fillId="24" borderId="534" xfId="0" applyFont="1" applyFill="1" applyBorder="1" applyAlignment="1">
      <alignment horizontal="left"/>
    </xf>
    <xf numFmtId="0" fontId="10" fillId="24" borderId="533" xfId="0" applyFont="1" applyFill="1" applyBorder="1" applyAlignment="1">
      <alignment horizontal="left"/>
    </xf>
    <xf numFmtId="0" fontId="5" fillId="24" borderId="533" xfId="0" applyFont="1" applyFill="1" applyBorder="1" applyAlignment="1">
      <alignment horizontal="center"/>
    </xf>
    <xf numFmtId="0" fontId="0" fillId="24" borderId="540" xfId="0" applyFill="1" applyBorder="1" applyAlignment="1">
      <alignment horizontal="center"/>
    </xf>
    <xf numFmtId="0" fontId="0" fillId="24" borderId="539" xfId="0" applyFill="1" applyBorder="1" applyAlignment="1">
      <alignment horizontal="center"/>
    </xf>
    <xf numFmtId="0" fontId="0" fillId="24" borderId="541" xfId="0" applyFill="1" applyBorder="1" applyAlignment="1">
      <alignment horizontal="center"/>
    </xf>
    <xf numFmtId="0" fontId="0" fillId="24" borderId="542" xfId="0" applyFill="1" applyBorder="1" applyAlignment="1">
      <alignment horizontal="center"/>
    </xf>
    <xf numFmtId="0" fontId="5" fillId="24" borderId="539" xfId="0" applyFont="1" applyFill="1" applyBorder="1" applyAlignment="1">
      <alignment horizontal="center"/>
    </xf>
    <xf numFmtId="0" fontId="0" fillId="24" borderId="546" xfId="0" applyFill="1" applyBorder="1" applyAlignment="1">
      <alignment horizontal="center"/>
    </xf>
    <xf numFmtId="0" fontId="0" fillId="24" borderId="545" xfId="0" applyFill="1" applyBorder="1" applyAlignment="1">
      <alignment horizontal="center"/>
    </xf>
    <xf numFmtId="0" fontId="0" fillId="24" borderId="547" xfId="0" applyFill="1" applyBorder="1" applyAlignment="1">
      <alignment horizontal="center"/>
    </xf>
    <xf numFmtId="0" fontId="0" fillId="24" borderId="548" xfId="0" applyFill="1" applyBorder="1" applyAlignment="1">
      <alignment horizontal="center"/>
    </xf>
    <xf numFmtId="0" fontId="8" fillId="24" borderId="540" xfId="0" applyFont="1" applyFill="1" applyBorder="1" applyAlignment="1">
      <alignment horizontal="left"/>
    </xf>
    <xf numFmtId="0" fontId="8" fillId="24" borderId="539" xfId="0" applyFont="1" applyFill="1" applyBorder="1" applyAlignment="1">
      <alignment horizontal="left"/>
    </xf>
    <xf numFmtId="0" fontId="10" fillId="24" borderId="540" xfId="0" applyFont="1" applyFill="1" applyBorder="1" applyAlignment="1">
      <alignment horizontal="left"/>
    </xf>
    <xf numFmtId="0" fontId="10" fillId="24" borderId="539" xfId="0" applyFont="1" applyFill="1" applyBorder="1" applyAlignment="1">
      <alignment horizontal="left"/>
    </xf>
    <xf numFmtId="0" fontId="8" fillId="24" borderId="546" xfId="0" applyFont="1" applyFill="1" applyBorder="1" applyAlignment="1">
      <alignment horizontal="left"/>
    </xf>
    <xf numFmtId="0" fontId="8" fillId="24" borderId="545" xfId="0" applyFont="1" applyFill="1" applyBorder="1" applyAlignment="1">
      <alignment horizontal="left"/>
    </xf>
    <xf numFmtId="0" fontId="10" fillId="24" borderId="546" xfId="0" applyFont="1" applyFill="1" applyBorder="1" applyAlignment="1">
      <alignment horizontal="left"/>
    </xf>
    <xf numFmtId="0" fontId="10" fillId="24" borderId="545" xfId="0" applyFont="1" applyFill="1" applyBorder="1" applyAlignment="1">
      <alignment horizontal="left"/>
    </xf>
    <xf numFmtId="0" fontId="5" fillId="24" borderId="545" xfId="0" applyFont="1" applyFill="1" applyBorder="1" applyAlignment="1">
      <alignment horizontal="center"/>
    </xf>
    <xf numFmtId="0" fontId="0" fillId="24" borderId="552" xfId="0" applyFill="1" applyBorder="1" applyAlignment="1">
      <alignment horizontal="center"/>
    </xf>
    <xf numFmtId="0" fontId="0" fillId="24" borderId="551" xfId="0" applyFill="1" applyBorder="1" applyAlignment="1">
      <alignment horizontal="center"/>
    </xf>
    <xf numFmtId="0" fontId="0" fillId="24" borderId="553" xfId="0" applyFill="1" applyBorder="1" applyAlignment="1">
      <alignment horizontal="center"/>
    </xf>
    <xf numFmtId="0" fontId="0" fillId="24" borderId="554" xfId="0" applyFill="1" applyBorder="1" applyAlignment="1">
      <alignment horizontal="center"/>
    </xf>
    <xf numFmtId="0" fontId="8" fillId="24" borderId="552" xfId="0" applyFont="1" applyFill="1" applyBorder="1" applyAlignment="1">
      <alignment horizontal="left"/>
    </xf>
    <xf numFmtId="0" fontId="8" fillId="24" borderId="551" xfId="0" applyFont="1" applyFill="1" applyBorder="1" applyAlignment="1">
      <alignment horizontal="left"/>
    </xf>
    <xf numFmtId="0" fontId="10" fillId="24" borderId="552" xfId="0" applyFont="1" applyFill="1" applyBorder="1" applyAlignment="1">
      <alignment horizontal="left"/>
    </xf>
    <xf numFmtId="0" fontId="10" fillId="24" borderId="551" xfId="0" applyFont="1" applyFill="1" applyBorder="1" applyAlignment="1">
      <alignment horizontal="left"/>
    </xf>
    <xf numFmtId="0" fontId="5" fillId="24" borderId="551" xfId="0" applyFont="1" applyFill="1" applyBorder="1" applyAlignment="1">
      <alignment horizontal="center"/>
    </xf>
    <xf numFmtId="0" fontId="0" fillId="24" borderId="558" xfId="0" applyFill="1" applyBorder="1" applyAlignment="1">
      <alignment horizontal="center"/>
    </xf>
    <xf numFmtId="0" fontId="0" fillId="24" borderId="557" xfId="0" applyFill="1" applyBorder="1" applyAlignment="1">
      <alignment horizontal="center"/>
    </xf>
    <xf numFmtId="0" fontId="0" fillId="24" borderId="559" xfId="0" applyFill="1" applyBorder="1" applyAlignment="1">
      <alignment horizontal="center"/>
    </xf>
    <xf numFmtId="0" fontId="0" fillId="24" borderId="560" xfId="0" applyFill="1" applyBorder="1" applyAlignment="1">
      <alignment horizontal="center"/>
    </xf>
    <xf numFmtId="0" fontId="5" fillId="24" borderId="557" xfId="0" applyFont="1" applyFill="1" applyBorder="1" applyAlignment="1">
      <alignment horizontal="center"/>
    </xf>
    <xf numFmtId="0" fontId="0" fillId="24" borderId="564" xfId="0" applyFill="1" applyBorder="1" applyAlignment="1">
      <alignment horizontal="center"/>
    </xf>
    <xf numFmtId="0" fontId="0" fillId="24" borderId="563" xfId="0" applyFill="1" applyBorder="1" applyAlignment="1">
      <alignment horizontal="center"/>
    </xf>
    <xf numFmtId="0" fontId="0" fillId="24" borderId="565" xfId="0" applyFill="1" applyBorder="1" applyAlignment="1">
      <alignment horizontal="center"/>
    </xf>
    <xf numFmtId="0" fontId="0" fillId="24" borderId="566" xfId="0" applyFill="1" applyBorder="1" applyAlignment="1">
      <alignment horizontal="center"/>
    </xf>
    <xf numFmtId="0" fontId="8" fillId="24" borderId="558" xfId="0" applyFont="1" applyFill="1" applyBorder="1" applyAlignment="1">
      <alignment horizontal="left"/>
    </xf>
    <xf numFmtId="0" fontId="8" fillId="24" borderId="557" xfId="0" applyFont="1" applyFill="1" applyBorder="1" applyAlignment="1">
      <alignment horizontal="left"/>
    </xf>
    <xf numFmtId="0" fontId="8" fillId="24" borderId="564" xfId="0" applyFont="1" applyFill="1" applyBorder="1" applyAlignment="1">
      <alignment horizontal="left"/>
    </xf>
    <xf numFmtId="0" fontId="8" fillId="24" borderId="563" xfId="0" applyFont="1" applyFill="1" applyBorder="1" applyAlignment="1">
      <alignment horizontal="left"/>
    </xf>
    <xf numFmtId="0" fontId="10" fillId="24" borderId="564" xfId="0" applyFont="1" applyFill="1" applyBorder="1" applyAlignment="1">
      <alignment horizontal="left"/>
    </xf>
    <xf numFmtId="0" fontId="10" fillId="24" borderId="563" xfId="0" applyFont="1" applyFill="1" applyBorder="1" applyAlignment="1">
      <alignment horizontal="left"/>
    </xf>
    <xf numFmtId="0" fontId="5" fillId="24" borderId="563" xfId="0" applyFont="1" applyFill="1" applyBorder="1" applyAlignment="1">
      <alignment horizontal="center"/>
    </xf>
    <xf numFmtId="0" fontId="0" fillId="24" borderId="570" xfId="0" applyFill="1" applyBorder="1" applyAlignment="1">
      <alignment horizontal="center"/>
    </xf>
    <xf numFmtId="0" fontId="0" fillId="24" borderId="569" xfId="0" applyFill="1" applyBorder="1" applyAlignment="1">
      <alignment horizontal="center"/>
    </xf>
    <xf numFmtId="0" fontId="0" fillId="24" borderId="571" xfId="0" applyFill="1" applyBorder="1" applyAlignment="1">
      <alignment horizontal="center"/>
    </xf>
    <xf numFmtId="0" fontId="0" fillId="24" borderId="572" xfId="0" applyFill="1" applyBorder="1" applyAlignment="1">
      <alignment horizontal="center"/>
    </xf>
    <xf numFmtId="0" fontId="5" fillId="24" borderId="569" xfId="0" applyFont="1" applyFill="1" applyBorder="1" applyAlignment="1">
      <alignment horizontal="center"/>
    </xf>
    <xf numFmtId="0" fontId="0" fillId="24" borderId="576" xfId="0" applyFill="1" applyBorder="1" applyAlignment="1">
      <alignment horizontal="center"/>
    </xf>
    <xf numFmtId="0" fontId="0" fillId="24" borderId="575" xfId="0" applyFill="1" applyBorder="1" applyAlignment="1">
      <alignment horizontal="center"/>
    </xf>
    <xf numFmtId="0" fontId="0" fillId="24" borderId="577" xfId="0" applyFill="1" applyBorder="1" applyAlignment="1">
      <alignment horizontal="center"/>
    </xf>
    <xf numFmtId="0" fontId="0" fillId="24" borderId="578" xfId="0" applyFill="1" applyBorder="1" applyAlignment="1">
      <alignment horizontal="center"/>
    </xf>
    <xf numFmtId="0" fontId="8" fillId="24" borderId="570" xfId="0" applyFont="1" applyFill="1" applyBorder="1" applyAlignment="1">
      <alignment horizontal="left"/>
    </xf>
    <xf numFmtId="0" fontId="8" fillId="24" borderId="569" xfId="0" applyFont="1" applyFill="1" applyBorder="1" applyAlignment="1">
      <alignment horizontal="left"/>
    </xf>
    <xf numFmtId="0" fontId="10" fillId="24" borderId="570" xfId="0" applyFont="1" applyFill="1" applyBorder="1" applyAlignment="1">
      <alignment horizontal="left"/>
    </xf>
    <xf numFmtId="0" fontId="10" fillId="24" borderId="569" xfId="0" applyFont="1" applyFill="1" applyBorder="1" applyAlignment="1">
      <alignment horizontal="left"/>
    </xf>
    <xf numFmtId="0" fontId="8" fillId="24" borderId="576" xfId="0" applyFont="1" applyFill="1" applyBorder="1" applyAlignment="1">
      <alignment horizontal="left"/>
    </xf>
    <xf numFmtId="0" fontId="8" fillId="24" borderId="575" xfId="0" applyFont="1" applyFill="1" applyBorder="1" applyAlignment="1">
      <alignment horizontal="left"/>
    </xf>
    <xf numFmtId="0" fontId="10" fillId="24" borderId="576" xfId="0" applyFont="1" applyFill="1" applyBorder="1" applyAlignment="1">
      <alignment horizontal="left"/>
    </xf>
    <xf numFmtId="0" fontId="10" fillId="24" borderId="575" xfId="0" applyFont="1" applyFill="1" applyBorder="1" applyAlignment="1">
      <alignment horizontal="left"/>
    </xf>
    <xf numFmtId="0" fontId="5" fillId="24" borderId="575" xfId="0" applyFont="1" applyFill="1" applyBorder="1" applyAlignment="1">
      <alignment horizontal="center"/>
    </xf>
    <xf numFmtId="0" fontId="0" fillId="24" borderId="582" xfId="0" applyFill="1" applyBorder="1" applyAlignment="1">
      <alignment horizontal="center"/>
    </xf>
    <xf numFmtId="0" fontId="0" fillId="24" borderId="581" xfId="0" applyFill="1" applyBorder="1" applyAlignment="1">
      <alignment horizontal="center"/>
    </xf>
    <xf numFmtId="0" fontId="0" fillId="24" borderId="583" xfId="0" applyFill="1" applyBorder="1" applyAlignment="1">
      <alignment horizontal="center"/>
    </xf>
    <xf numFmtId="0" fontId="0" fillId="24" borderId="584" xfId="0" applyFill="1" applyBorder="1" applyAlignment="1">
      <alignment horizontal="center"/>
    </xf>
    <xf numFmtId="0" fontId="8" fillId="24" borderId="582" xfId="0" applyFont="1" applyFill="1" applyBorder="1" applyAlignment="1">
      <alignment horizontal="left"/>
    </xf>
    <xf numFmtId="0" fontId="8" fillId="24" borderId="581" xfId="0" applyFont="1" applyFill="1" applyBorder="1" applyAlignment="1">
      <alignment horizontal="left"/>
    </xf>
    <xf numFmtId="0" fontId="10" fillId="24" borderId="582" xfId="0" applyFont="1" applyFill="1" applyBorder="1" applyAlignment="1">
      <alignment horizontal="left"/>
    </xf>
    <xf numFmtId="0" fontId="10" fillId="24" borderId="581" xfId="0" applyFont="1" applyFill="1" applyBorder="1" applyAlignment="1">
      <alignment horizontal="left"/>
    </xf>
    <xf numFmtId="0" fontId="5" fillId="24" borderId="581" xfId="0" applyFont="1" applyFill="1" applyBorder="1" applyAlignment="1">
      <alignment horizontal="center"/>
    </xf>
    <xf numFmtId="0" fontId="0" fillId="24" borderId="588" xfId="0" applyFill="1" applyBorder="1" applyAlignment="1">
      <alignment horizontal="center"/>
    </xf>
    <xf numFmtId="0" fontId="0" fillId="24" borderId="587" xfId="0" applyFill="1" applyBorder="1" applyAlignment="1">
      <alignment horizontal="center"/>
    </xf>
    <xf numFmtId="0" fontId="0" fillId="24" borderId="589" xfId="0" applyFill="1" applyBorder="1" applyAlignment="1">
      <alignment horizontal="center"/>
    </xf>
    <xf numFmtId="0" fontId="0" fillId="24" borderId="590" xfId="0" applyFill="1" applyBorder="1" applyAlignment="1">
      <alignment horizontal="center"/>
    </xf>
    <xf numFmtId="0" fontId="5" fillId="24" borderId="587" xfId="0" applyFont="1" applyFill="1" applyBorder="1" applyAlignment="1">
      <alignment horizontal="center"/>
    </xf>
    <xf numFmtId="0" fontId="0" fillId="24" borderId="594" xfId="0" applyFill="1" applyBorder="1" applyAlignment="1">
      <alignment horizontal="center"/>
    </xf>
    <xf numFmtId="0" fontId="0" fillId="24" borderId="593" xfId="0" applyFill="1" applyBorder="1" applyAlignment="1">
      <alignment horizontal="center"/>
    </xf>
    <xf numFmtId="0" fontId="0" fillId="24" borderId="595" xfId="0" applyFill="1" applyBorder="1" applyAlignment="1">
      <alignment horizontal="center"/>
    </xf>
    <xf numFmtId="0" fontId="0" fillId="24" borderId="596" xfId="0" applyFill="1" applyBorder="1" applyAlignment="1">
      <alignment horizontal="center"/>
    </xf>
    <xf numFmtId="0" fontId="8" fillId="24" borderId="588" xfId="0" applyFont="1" applyFill="1" applyBorder="1" applyAlignment="1">
      <alignment horizontal="left"/>
    </xf>
    <xf numFmtId="0" fontId="8" fillId="24" borderId="587" xfId="0" applyFont="1" applyFill="1" applyBorder="1" applyAlignment="1">
      <alignment horizontal="left"/>
    </xf>
    <xf numFmtId="0" fontId="10" fillId="24" borderId="588" xfId="0" applyFont="1" applyFill="1" applyBorder="1" applyAlignment="1">
      <alignment horizontal="left"/>
    </xf>
    <xf numFmtId="0" fontId="10" fillId="24" borderId="587" xfId="0" applyFont="1" applyFill="1" applyBorder="1" applyAlignment="1">
      <alignment horizontal="left"/>
    </xf>
    <xf numFmtId="0" fontId="5" fillId="24" borderId="593" xfId="0" applyFont="1" applyFill="1" applyBorder="1" applyAlignment="1">
      <alignment horizontal="center"/>
    </xf>
    <xf numFmtId="0" fontId="0" fillId="24" borderId="600" xfId="0" applyFill="1" applyBorder="1" applyAlignment="1">
      <alignment horizontal="center"/>
    </xf>
    <xf numFmtId="0" fontId="0" fillId="24" borderId="599" xfId="0" applyFill="1" applyBorder="1" applyAlignment="1">
      <alignment horizontal="center"/>
    </xf>
    <xf numFmtId="0" fontId="0" fillId="24" borderId="601" xfId="0" applyFill="1" applyBorder="1" applyAlignment="1">
      <alignment horizontal="center"/>
    </xf>
    <xf numFmtId="0" fontId="0" fillId="24" borderId="602" xfId="0" applyFill="1" applyBorder="1" applyAlignment="1">
      <alignment horizontal="center"/>
    </xf>
    <xf numFmtId="0" fontId="8" fillId="24" borderId="594" xfId="0" applyFont="1" applyFill="1" applyBorder="1" applyAlignment="1">
      <alignment horizontal="left"/>
    </xf>
    <xf numFmtId="0" fontId="8" fillId="24" borderId="593" xfId="0" applyFont="1" applyFill="1" applyBorder="1" applyAlignment="1">
      <alignment horizontal="left"/>
    </xf>
    <xf numFmtId="0" fontId="10" fillId="24" borderId="594" xfId="0" applyFont="1" applyFill="1" applyBorder="1" applyAlignment="1">
      <alignment horizontal="left"/>
    </xf>
    <xf numFmtId="0" fontId="10" fillId="24" borderId="593" xfId="0" applyFont="1" applyFill="1" applyBorder="1" applyAlignment="1">
      <alignment horizontal="left"/>
    </xf>
    <xf numFmtId="0" fontId="8" fillId="24" borderId="600" xfId="0" applyFont="1" applyFill="1" applyBorder="1" applyAlignment="1">
      <alignment horizontal="left"/>
    </xf>
    <xf numFmtId="0" fontId="8" fillId="24" borderId="599" xfId="0" applyFont="1" applyFill="1" applyBorder="1" applyAlignment="1">
      <alignment horizontal="left"/>
    </xf>
    <xf numFmtId="0" fontId="10" fillId="24" borderId="600" xfId="0" applyFont="1" applyFill="1" applyBorder="1" applyAlignment="1">
      <alignment horizontal="left"/>
    </xf>
    <xf numFmtId="0" fontId="10" fillId="24" borderId="599" xfId="0" applyFont="1" applyFill="1" applyBorder="1" applyAlignment="1">
      <alignment horizontal="left"/>
    </xf>
    <xf numFmtId="0" fontId="5" fillId="24" borderId="599" xfId="0" applyFont="1" applyFill="1" applyBorder="1" applyAlignment="1">
      <alignment horizontal="center"/>
    </xf>
    <xf numFmtId="0" fontId="0" fillId="24" borderId="606" xfId="0" applyFill="1" applyBorder="1" applyAlignment="1">
      <alignment horizontal="center"/>
    </xf>
    <xf numFmtId="0" fontId="0" fillId="24" borderId="605" xfId="0" applyFill="1" applyBorder="1" applyAlignment="1">
      <alignment horizontal="center"/>
    </xf>
    <xf numFmtId="0" fontId="0" fillId="24" borderId="607" xfId="0" applyFill="1" applyBorder="1" applyAlignment="1">
      <alignment horizontal="center"/>
    </xf>
    <xf numFmtId="0" fontId="0" fillId="24" borderId="608" xfId="0" applyFill="1" applyBorder="1" applyAlignment="1">
      <alignment horizontal="center"/>
    </xf>
    <xf numFmtId="0" fontId="8" fillId="24" borderId="606" xfId="0" applyFont="1" applyFill="1" applyBorder="1" applyAlignment="1">
      <alignment horizontal="left"/>
    </xf>
    <xf numFmtId="0" fontId="8" fillId="24" borderId="605" xfId="0" applyFont="1" applyFill="1" applyBorder="1" applyAlignment="1">
      <alignment horizontal="left"/>
    </xf>
    <xf numFmtId="0" fontId="5" fillId="24" borderId="605" xfId="0" applyFont="1" applyFill="1" applyBorder="1" applyAlignment="1">
      <alignment horizontal="center"/>
    </xf>
    <xf numFmtId="0" fontId="0" fillId="24" borderId="612" xfId="0" applyFill="1" applyBorder="1" applyAlignment="1">
      <alignment horizontal="center"/>
    </xf>
    <xf numFmtId="0" fontId="0" fillId="24" borderId="611" xfId="0" applyFill="1" applyBorder="1" applyAlignment="1">
      <alignment horizontal="center"/>
    </xf>
    <xf numFmtId="0" fontId="0" fillId="24" borderId="613" xfId="0" applyFill="1" applyBorder="1" applyAlignment="1">
      <alignment horizontal="center"/>
    </xf>
    <xf numFmtId="0" fontId="0" fillId="24" borderId="614" xfId="0" applyFill="1" applyBorder="1" applyAlignment="1">
      <alignment horizontal="center"/>
    </xf>
    <xf numFmtId="0" fontId="5" fillId="24" borderId="611" xfId="0" applyFont="1" applyFill="1" applyBorder="1" applyAlignment="1">
      <alignment horizontal="center"/>
    </xf>
    <xf numFmtId="0" fontId="0" fillId="24" borderId="618" xfId="0" applyFill="1" applyBorder="1" applyAlignment="1">
      <alignment horizontal="center"/>
    </xf>
    <xf numFmtId="0" fontId="0" fillId="24" borderId="617" xfId="0" applyFill="1" applyBorder="1" applyAlignment="1">
      <alignment horizontal="center"/>
    </xf>
    <xf numFmtId="0" fontId="0" fillId="24" borderId="619" xfId="0" applyFill="1" applyBorder="1" applyAlignment="1">
      <alignment horizontal="center"/>
    </xf>
    <xf numFmtId="0" fontId="0" fillId="24" borderId="620" xfId="0" applyFill="1" applyBorder="1" applyAlignment="1">
      <alignment horizontal="center"/>
    </xf>
    <xf numFmtId="0" fontId="8" fillId="24" borderId="612" xfId="0" applyFont="1" applyFill="1" applyBorder="1" applyAlignment="1">
      <alignment horizontal="left"/>
    </xf>
    <xf numFmtId="0" fontId="8" fillId="24" borderId="611" xfId="0" applyFont="1" applyFill="1" applyBorder="1" applyAlignment="1">
      <alignment horizontal="left"/>
    </xf>
    <xf numFmtId="0" fontId="10" fillId="24" borderId="612" xfId="0" applyFont="1" applyFill="1" applyBorder="1" applyAlignment="1">
      <alignment horizontal="left"/>
    </xf>
    <xf numFmtId="0" fontId="10" fillId="24" borderId="611" xfId="0" applyFont="1" applyFill="1" applyBorder="1" applyAlignment="1">
      <alignment horizontal="left"/>
    </xf>
    <xf numFmtId="0" fontId="5" fillId="24" borderId="617" xfId="0" applyFont="1" applyFill="1" applyBorder="1" applyAlignment="1">
      <alignment horizontal="center"/>
    </xf>
    <xf numFmtId="0" fontId="0" fillId="24" borderId="624" xfId="0" applyFill="1" applyBorder="1" applyAlignment="1">
      <alignment horizontal="center"/>
    </xf>
    <xf numFmtId="0" fontId="0" fillId="24" borderId="623" xfId="0" applyFill="1" applyBorder="1" applyAlignment="1">
      <alignment horizontal="center"/>
    </xf>
    <xf numFmtId="0" fontId="0" fillId="24" borderId="625" xfId="0" applyFill="1" applyBorder="1" applyAlignment="1">
      <alignment horizontal="center"/>
    </xf>
    <xf numFmtId="0" fontId="0" fillId="24" borderId="626" xfId="0" applyFill="1" applyBorder="1" applyAlignment="1">
      <alignment horizontal="center"/>
    </xf>
    <xf numFmtId="0" fontId="8" fillId="24" borderId="618" xfId="0" applyFont="1" applyFill="1" applyBorder="1" applyAlignment="1">
      <alignment horizontal="left"/>
    </xf>
    <xf numFmtId="0" fontId="8" fillId="24" borderId="617" xfId="0" applyFont="1" applyFill="1" applyBorder="1" applyAlignment="1">
      <alignment horizontal="left"/>
    </xf>
    <xf numFmtId="0" fontId="10" fillId="24" borderId="618" xfId="0" applyFont="1" applyFill="1" applyBorder="1" applyAlignment="1">
      <alignment horizontal="left"/>
    </xf>
    <xf numFmtId="0" fontId="10" fillId="24" borderId="617" xfId="0" applyFont="1" applyFill="1" applyBorder="1" applyAlignment="1">
      <alignment horizontal="left"/>
    </xf>
    <xf numFmtId="0" fontId="8" fillId="24" borderId="624" xfId="0" applyFont="1" applyFill="1" applyBorder="1" applyAlignment="1">
      <alignment horizontal="left"/>
    </xf>
    <xf numFmtId="0" fontId="8" fillId="24" borderId="623" xfId="0" applyFont="1" applyFill="1" applyBorder="1" applyAlignment="1">
      <alignment horizontal="left"/>
    </xf>
    <xf numFmtId="0" fontId="10" fillId="24" borderId="624" xfId="0" applyFont="1" applyFill="1" applyBorder="1" applyAlignment="1">
      <alignment horizontal="left"/>
    </xf>
    <xf numFmtId="0" fontId="10" fillId="24" borderId="623" xfId="0" applyFont="1" applyFill="1" applyBorder="1" applyAlignment="1">
      <alignment horizontal="left"/>
    </xf>
    <xf numFmtId="0" fontId="5" fillId="24" borderId="623" xfId="0" applyFont="1" applyFill="1" applyBorder="1" applyAlignment="1">
      <alignment horizontal="center"/>
    </xf>
    <xf numFmtId="0" fontId="0" fillId="24" borderId="630" xfId="0" applyFill="1" applyBorder="1" applyAlignment="1">
      <alignment horizontal="center"/>
    </xf>
    <xf numFmtId="0" fontId="0" fillId="24" borderId="629" xfId="0" applyFill="1" applyBorder="1" applyAlignment="1">
      <alignment horizontal="center"/>
    </xf>
    <xf numFmtId="0" fontId="0" fillId="24" borderId="631" xfId="0" applyFill="1" applyBorder="1" applyAlignment="1">
      <alignment horizontal="center"/>
    </xf>
    <xf numFmtId="0" fontId="0" fillId="24" borderId="632" xfId="0" applyFill="1" applyBorder="1" applyAlignment="1">
      <alignment horizontal="center"/>
    </xf>
    <xf numFmtId="0" fontId="5" fillId="24" borderId="629" xfId="0" applyFont="1" applyFill="1" applyBorder="1" applyAlignment="1">
      <alignment horizontal="center"/>
    </xf>
    <xf numFmtId="0" fontId="0" fillId="24" borderId="636" xfId="0" applyFill="1" applyBorder="1" applyAlignment="1">
      <alignment horizontal="center"/>
    </xf>
    <xf numFmtId="0" fontId="0" fillId="24" borderId="635" xfId="0" applyFill="1" applyBorder="1" applyAlignment="1">
      <alignment horizontal="center"/>
    </xf>
    <xf numFmtId="0" fontId="0" fillId="24" borderId="637" xfId="0" applyFill="1" applyBorder="1" applyAlignment="1">
      <alignment horizontal="center"/>
    </xf>
    <xf numFmtId="0" fontId="0" fillId="24" borderId="638" xfId="0" applyFill="1" applyBorder="1" applyAlignment="1">
      <alignment horizontal="center"/>
    </xf>
    <xf numFmtId="0" fontId="8" fillId="24" borderId="630" xfId="0" applyFont="1" applyFill="1" applyBorder="1" applyAlignment="1">
      <alignment horizontal="left"/>
    </xf>
    <xf numFmtId="0" fontId="8" fillId="24" borderId="629" xfId="0" applyFont="1" applyFill="1" applyBorder="1" applyAlignment="1">
      <alignment horizontal="left"/>
    </xf>
    <xf numFmtId="0" fontId="10" fillId="24" borderId="630" xfId="0" applyFont="1" applyFill="1" applyBorder="1" applyAlignment="1">
      <alignment horizontal="left"/>
    </xf>
    <xf numFmtId="0" fontId="10" fillId="24" borderId="629" xfId="0" applyFont="1" applyFill="1" applyBorder="1" applyAlignment="1">
      <alignment horizontal="left"/>
    </xf>
    <xf numFmtId="0" fontId="8" fillId="24" borderId="636" xfId="0" applyFont="1" applyFill="1" applyBorder="1" applyAlignment="1">
      <alignment horizontal="left"/>
    </xf>
    <xf numFmtId="0" fontId="8" fillId="24" borderId="635" xfId="0" applyFont="1" applyFill="1" applyBorder="1" applyAlignment="1">
      <alignment horizontal="left"/>
    </xf>
    <xf numFmtId="0" fontId="10" fillId="24" borderId="636" xfId="0" applyFont="1" applyFill="1" applyBorder="1" applyAlignment="1">
      <alignment horizontal="left"/>
    </xf>
    <xf numFmtId="0" fontId="10" fillId="24" borderId="635" xfId="0" applyFont="1" applyFill="1" applyBorder="1" applyAlignment="1">
      <alignment horizontal="left"/>
    </xf>
    <xf numFmtId="0" fontId="5" fillId="24" borderId="635" xfId="0" applyFont="1" applyFill="1" applyBorder="1" applyAlignment="1">
      <alignment horizontal="center"/>
    </xf>
    <xf numFmtId="0" fontId="0" fillId="24" borderId="642" xfId="0" applyFill="1" applyBorder="1" applyAlignment="1">
      <alignment horizontal="center"/>
    </xf>
    <xf numFmtId="0" fontId="0" fillId="24" borderId="641" xfId="0" applyFill="1" applyBorder="1" applyAlignment="1">
      <alignment horizontal="center"/>
    </xf>
    <xf numFmtId="0" fontId="0" fillId="24" borderId="643" xfId="0" applyFill="1" applyBorder="1" applyAlignment="1">
      <alignment horizontal="center"/>
    </xf>
    <xf numFmtId="0" fontId="0" fillId="24" borderId="644" xfId="0" applyFill="1" applyBorder="1" applyAlignment="1">
      <alignment horizontal="center"/>
    </xf>
    <xf numFmtId="0" fontId="5" fillId="24" borderId="641" xfId="0" applyFont="1" applyFill="1" applyBorder="1" applyAlignment="1">
      <alignment horizontal="center"/>
    </xf>
    <xf numFmtId="0" fontId="0" fillId="24" borderId="648" xfId="0" applyFill="1" applyBorder="1" applyAlignment="1">
      <alignment horizontal="center"/>
    </xf>
    <xf numFmtId="0" fontId="0" fillId="24" borderId="647" xfId="0" applyFill="1" applyBorder="1" applyAlignment="1">
      <alignment horizontal="center"/>
    </xf>
    <xf numFmtId="0" fontId="0" fillId="24" borderId="649" xfId="0" applyFill="1" applyBorder="1" applyAlignment="1">
      <alignment horizontal="center"/>
    </xf>
    <xf numFmtId="0" fontId="0" fillId="24" borderId="650" xfId="0" applyFill="1" applyBorder="1" applyAlignment="1">
      <alignment horizontal="center"/>
    </xf>
    <xf numFmtId="0" fontId="8" fillId="24" borderId="642" xfId="0" applyFont="1" applyFill="1" applyBorder="1" applyAlignment="1">
      <alignment horizontal="left"/>
    </xf>
    <xf numFmtId="0" fontId="8" fillId="24" borderId="641" xfId="0" applyFont="1" applyFill="1" applyBorder="1" applyAlignment="1">
      <alignment horizontal="left"/>
    </xf>
    <xf numFmtId="0" fontId="10" fillId="24" borderId="642" xfId="0" applyFont="1" applyFill="1" applyBorder="1" applyAlignment="1">
      <alignment horizontal="left"/>
    </xf>
    <xf numFmtId="0" fontId="10" fillId="24" borderId="641" xfId="0" applyFont="1" applyFill="1" applyBorder="1" applyAlignment="1">
      <alignment horizontal="left"/>
    </xf>
    <xf numFmtId="0" fontId="8" fillId="24" borderId="648" xfId="0" applyFont="1" applyFill="1" applyBorder="1" applyAlignment="1">
      <alignment horizontal="left"/>
    </xf>
    <xf numFmtId="0" fontId="8" fillId="24" borderId="647" xfId="0" applyFont="1" applyFill="1" applyBorder="1" applyAlignment="1">
      <alignment horizontal="left"/>
    </xf>
    <xf numFmtId="0" fontId="5" fillId="24" borderId="647" xfId="0" applyFont="1" applyFill="1" applyBorder="1" applyAlignment="1">
      <alignment horizontal="center"/>
    </xf>
    <xf numFmtId="0" fontId="0" fillId="24" borderId="654" xfId="0" applyFill="1" applyBorder="1" applyAlignment="1">
      <alignment horizontal="center"/>
    </xf>
    <xf numFmtId="0" fontId="0" fillId="24" borderId="653" xfId="0" applyFill="1" applyBorder="1" applyAlignment="1">
      <alignment horizontal="center"/>
    </xf>
    <xf numFmtId="0" fontId="0" fillId="24" borderId="655" xfId="0" applyFill="1" applyBorder="1" applyAlignment="1">
      <alignment horizontal="center"/>
    </xf>
    <xf numFmtId="0" fontId="0" fillId="24" borderId="656" xfId="0" applyFill="1" applyBorder="1" applyAlignment="1">
      <alignment horizontal="center"/>
    </xf>
    <xf numFmtId="0" fontId="5" fillId="24" borderId="653" xfId="0" applyFont="1" applyFill="1" applyBorder="1" applyAlignment="1">
      <alignment horizontal="center"/>
    </xf>
    <xf numFmtId="0" fontId="0" fillId="24" borderId="660" xfId="0" applyFill="1" applyBorder="1" applyAlignment="1">
      <alignment horizontal="center"/>
    </xf>
    <xf numFmtId="0" fontId="0" fillId="24" borderId="659" xfId="0" applyFill="1" applyBorder="1" applyAlignment="1">
      <alignment horizontal="center"/>
    </xf>
    <xf numFmtId="0" fontId="0" fillId="24" borderId="661" xfId="0" applyFill="1" applyBorder="1" applyAlignment="1">
      <alignment horizontal="center"/>
    </xf>
    <xf numFmtId="0" fontId="0" fillId="24" borderId="662" xfId="0" applyFill="1" applyBorder="1" applyAlignment="1">
      <alignment horizontal="center"/>
    </xf>
    <xf numFmtId="0" fontId="10" fillId="24" borderId="654" xfId="0" applyFont="1" applyFill="1" applyBorder="1" applyAlignment="1">
      <alignment horizontal="left"/>
    </xf>
    <xf numFmtId="0" fontId="10" fillId="24" borderId="653" xfId="0" applyFont="1" applyFill="1" applyBorder="1" applyAlignment="1">
      <alignment horizontal="left"/>
    </xf>
    <xf numFmtId="0" fontId="8" fillId="24" borderId="654" xfId="0" applyFont="1" applyFill="1" applyBorder="1" applyAlignment="1">
      <alignment horizontal="left"/>
    </xf>
    <xf numFmtId="0" fontId="8" fillId="24" borderId="653" xfId="0" applyFont="1" applyFill="1" applyBorder="1" applyAlignment="1">
      <alignment horizontal="left"/>
    </xf>
    <xf numFmtId="0" fontId="8" fillId="24" borderId="660" xfId="0" applyFont="1" applyFill="1" applyBorder="1" applyAlignment="1">
      <alignment horizontal="left"/>
    </xf>
    <xf numFmtId="0" fontId="8" fillId="24" borderId="659" xfId="0" applyFont="1" applyFill="1" applyBorder="1" applyAlignment="1">
      <alignment horizontal="left"/>
    </xf>
    <xf numFmtId="0" fontId="5" fillId="24" borderId="659" xfId="0" applyFont="1" applyFill="1" applyBorder="1" applyAlignment="1">
      <alignment horizontal="center"/>
    </xf>
    <xf numFmtId="0" fontId="0" fillId="24" borderId="666" xfId="0" applyFill="1" applyBorder="1" applyAlignment="1">
      <alignment horizontal="center"/>
    </xf>
    <xf numFmtId="0" fontId="0" fillId="24" borderId="665" xfId="0" applyFill="1" applyBorder="1" applyAlignment="1">
      <alignment horizontal="center"/>
    </xf>
    <xf numFmtId="0" fontId="0" fillId="24" borderId="667" xfId="0" applyFill="1" applyBorder="1" applyAlignment="1">
      <alignment horizontal="center"/>
    </xf>
    <xf numFmtId="0" fontId="0" fillId="24" borderId="668" xfId="0" applyFill="1" applyBorder="1" applyAlignment="1">
      <alignment horizontal="center"/>
    </xf>
    <xf numFmtId="0" fontId="5" fillId="24" borderId="665" xfId="0" applyFont="1" applyFill="1" applyBorder="1" applyAlignment="1">
      <alignment horizontal="center"/>
    </xf>
    <xf numFmtId="0" fontId="8" fillId="24" borderId="666" xfId="0" applyFont="1" applyFill="1" applyBorder="1" applyAlignment="1">
      <alignment horizontal="left"/>
    </xf>
    <xf numFmtId="0" fontId="8" fillId="24" borderId="665" xfId="0" applyFont="1" applyFill="1" applyBorder="1" applyAlignment="1">
      <alignment horizontal="left"/>
    </xf>
    <xf numFmtId="0" fontId="0" fillId="24" borderId="672" xfId="0" applyFill="1" applyBorder="1" applyAlignment="1">
      <alignment horizontal="center"/>
    </xf>
    <xf numFmtId="0" fontId="0" fillId="24" borderId="671" xfId="0" applyFill="1" applyBorder="1" applyAlignment="1">
      <alignment horizontal="center"/>
    </xf>
    <xf numFmtId="0" fontId="0" fillId="24" borderId="673" xfId="0" applyFill="1" applyBorder="1" applyAlignment="1">
      <alignment horizontal="center"/>
    </xf>
    <xf numFmtId="0" fontId="0" fillId="24" borderId="674" xfId="0" applyFill="1" applyBorder="1" applyAlignment="1">
      <alignment horizontal="center"/>
    </xf>
    <xf numFmtId="0" fontId="10" fillId="24" borderId="666" xfId="0" applyFont="1" applyFill="1" applyBorder="1" applyAlignment="1">
      <alignment horizontal="left"/>
    </xf>
    <xf numFmtId="0" fontId="10" fillId="24" borderId="665" xfId="0" applyFont="1" applyFill="1" applyBorder="1" applyAlignment="1">
      <alignment horizontal="left"/>
    </xf>
    <xf numFmtId="0" fontId="8" fillId="24" borderId="672" xfId="0" applyFont="1" applyFill="1" applyBorder="1" applyAlignment="1">
      <alignment horizontal="left"/>
    </xf>
    <xf numFmtId="0" fontId="8" fillId="24" borderId="671" xfId="0" applyFont="1" applyFill="1" applyBorder="1" applyAlignment="1">
      <alignment horizontal="left"/>
    </xf>
    <xf numFmtId="0" fontId="10" fillId="24" borderId="672" xfId="0" applyFont="1" applyFill="1" applyBorder="1" applyAlignment="1">
      <alignment horizontal="left"/>
    </xf>
    <xf numFmtId="0" fontId="10" fillId="24" borderId="671" xfId="0" applyFont="1" applyFill="1" applyBorder="1" applyAlignment="1">
      <alignment horizontal="left"/>
    </xf>
    <xf numFmtId="0" fontId="5" fillId="24" borderId="671" xfId="0" applyFont="1" applyFill="1" applyBorder="1" applyAlignment="1">
      <alignment horizontal="center"/>
    </xf>
    <xf numFmtId="0" fontId="0" fillId="24" borderId="678" xfId="0" applyFill="1" applyBorder="1" applyAlignment="1">
      <alignment horizontal="center"/>
    </xf>
    <xf numFmtId="0" fontId="0" fillId="24" borderId="677" xfId="0" applyFill="1" applyBorder="1" applyAlignment="1">
      <alignment horizontal="center"/>
    </xf>
    <xf numFmtId="0" fontId="0" fillId="24" borderId="679" xfId="0" applyFill="1" applyBorder="1" applyAlignment="1">
      <alignment horizontal="center"/>
    </xf>
    <xf numFmtId="0" fontId="0" fillId="24" borderId="680" xfId="0" applyFill="1" applyBorder="1" applyAlignment="1">
      <alignment horizontal="center"/>
    </xf>
    <xf numFmtId="0" fontId="8" fillId="24" borderId="678" xfId="0" applyFont="1" applyFill="1" applyBorder="1" applyAlignment="1">
      <alignment horizontal="left"/>
    </xf>
    <xf numFmtId="0" fontId="8" fillId="24" borderId="677" xfId="0" applyFont="1" applyFill="1" applyBorder="1" applyAlignment="1">
      <alignment horizontal="left"/>
    </xf>
    <xf numFmtId="0" fontId="10" fillId="24" borderId="678" xfId="0" applyFont="1" applyFill="1" applyBorder="1" applyAlignment="1">
      <alignment horizontal="left"/>
    </xf>
    <xf numFmtId="0" fontId="10" fillId="24" borderId="677" xfId="0" applyFont="1" applyFill="1" applyBorder="1" applyAlignment="1">
      <alignment horizontal="left"/>
    </xf>
    <xf numFmtId="0" fontId="5" fillId="24" borderId="677" xfId="0" applyFont="1" applyFill="1" applyBorder="1" applyAlignment="1">
      <alignment horizontal="center"/>
    </xf>
    <xf numFmtId="0" fontId="0" fillId="24" borderId="684" xfId="0" applyFill="1" applyBorder="1" applyAlignment="1">
      <alignment horizontal="center"/>
    </xf>
    <xf numFmtId="0" fontId="0" fillId="24" borderId="683" xfId="0" applyFill="1" applyBorder="1" applyAlignment="1">
      <alignment horizontal="center"/>
    </xf>
    <xf numFmtId="0" fontId="0" fillId="24" borderId="685" xfId="0" applyFill="1" applyBorder="1" applyAlignment="1">
      <alignment horizontal="center"/>
    </xf>
    <xf numFmtId="0" fontId="0" fillId="24" borderId="686" xfId="0" applyFill="1" applyBorder="1" applyAlignment="1">
      <alignment horizontal="center"/>
    </xf>
    <xf numFmtId="0" fontId="5" fillId="24" borderId="683" xfId="0" applyFont="1" applyFill="1" applyBorder="1" applyAlignment="1">
      <alignment horizontal="center"/>
    </xf>
    <xf numFmtId="0" fontId="0" fillId="24" borderId="690" xfId="0" applyFill="1" applyBorder="1" applyAlignment="1">
      <alignment horizontal="center"/>
    </xf>
    <xf numFmtId="0" fontId="0" fillId="24" borderId="689" xfId="0" applyFill="1" applyBorder="1" applyAlignment="1">
      <alignment horizontal="center"/>
    </xf>
    <xf numFmtId="0" fontId="0" fillId="24" borderId="691" xfId="0" applyFill="1" applyBorder="1" applyAlignment="1">
      <alignment horizontal="center"/>
    </xf>
    <xf numFmtId="0" fontId="0" fillId="24" borderId="692" xfId="0" applyFill="1" applyBorder="1" applyAlignment="1">
      <alignment horizontal="center"/>
    </xf>
    <xf numFmtId="0" fontId="8" fillId="24" borderId="684" xfId="0" applyFont="1" applyFill="1" applyBorder="1" applyAlignment="1">
      <alignment horizontal="left"/>
    </xf>
    <xf numFmtId="0" fontId="8" fillId="24" borderId="683" xfId="0" applyFont="1" applyFill="1" applyBorder="1" applyAlignment="1">
      <alignment horizontal="left"/>
    </xf>
    <xf numFmtId="0" fontId="10" fillId="24" borderId="684" xfId="0" applyFont="1" applyFill="1" applyBorder="1" applyAlignment="1">
      <alignment horizontal="left"/>
    </xf>
    <xf numFmtId="0" fontId="10" fillId="24" borderId="683" xfId="0" applyFont="1" applyFill="1" applyBorder="1" applyAlignment="1">
      <alignment horizontal="left"/>
    </xf>
    <xf numFmtId="0" fontId="5" fillId="24" borderId="689" xfId="0" applyFont="1" applyFill="1" applyBorder="1" applyAlignment="1">
      <alignment horizontal="center"/>
    </xf>
    <xf numFmtId="0" fontId="0" fillId="24" borderId="696" xfId="0" applyFill="1" applyBorder="1" applyAlignment="1">
      <alignment horizontal="center"/>
    </xf>
    <xf numFmtId="0" fontId="0" fillId="24" borderId="695" xfId="0" applyFill="1" applyBorder="1" applyAlignment="1">
      <alignment horizontal="center"/>
    </xf>
    <xf numFmtId="0" fontId="0" fillId="24" borderId="697" xfId="0" applyFill="1" applyBorder="1" applyAlignment="1">
      <alignment horizontal="center"/>
    </xf>
    <xf numFmtId="0" fontId="0" fillId="24" borderId="698" xfId="0" applyFill="1" applyBorder="1" applyAlignment="1">
      <alignment horizontal="center"/>
    </xf>
    <xf numFmtId="0" fontId="8" fillId="24" borderId="696" xfId="0" applyFont="1" applyFill="1" applyBorder="1" applyAlignment="1">
      <alignment horizontal="left"/>
    </xf>
    <xf numFmtId="0" fontId="8" fillId="24" borderId="695" xfId="0" applyFont="1" applyFill="1" applyBorder="1" applyAlignment="1">
      <alignment horizontal="left"/>
    </xf>
    <xf numFmtId="0" fontId="10" fillId="24" borderId="696" xfId="0" applyFont="1" applyFill="1" applyBorder="1" applyAlignment="1">
      <alignment horizontal="left"/>
    </xf>
    <xf numFmtId="0" fontId="10" fillId="24" borderId="695" xfId="0" applyFont="1" applyFill="1" applyBorder="1" applyAlignment="1">
      <alignment horizontal="left"/>
    </xf>
    <xf numFmtId="0" fontId="5" fillId="24" borderId="695" xfId="0" applyFont="1" applyFill="1" applyBorder="1" applyAlignment="1">
      <alignment horizontal="center"/>
    </xf>
    <xf numFmtId="0" fontId="0" fillId="24" borderId="702" xfId="0" applyFill="1" applyBorder="1" applyAlignment="1">
      <alignment horizontal="center"/>
    </xf>
    <xf numFmtId="0" fontId="0" fillId="24" borderId="701" xfId="0" applyFill="1" applyBorder="1" applyAlignment="1">
      <alignment horizontal="center"/>
    </xf>
    <xf numFmtId="0" fontId="0" fillId="24" borderId="703" xfId="0" applyFill="1" applyBorder="1" applyAlignment="1">
      <alignment horizontal="center"/>
    </xf>
    <xf numFmtId="0" fontId="0" fillId="24" borderId="704" xfId="0" applyFill="1" applyBorder="1" applyAlignment="1">
      <alignment horizontal="center"/>
    </xf>
    <xf numFmtId="0" fontId="5" fillId="24" borderId="701" xfId="0" applyFont="1" applyFill="1" applyBorder="1" applyAlignment="1">
      <alignment horizontal="center"/>
    </xf>
    <xf numFmtId="0" fontId="0" fillId="24" borderId="708" xfId="0" applyFill="1" applyBorder="1" applyAlignment="1">
      <alignment horizontal="center"/>
    </xf>
    <xf numFmtId="0" fontId="0" fillId="24" borderId="707" xfId="0" applyFill="1" applyBorder="1" applyAlignment="1">
      <alignment horizontal="center"/>
    </xf>
    <xf numFmtId="0" fontId="0" fillId="24" borderId="709" xfId="0" applyFill="1" applyBorder="1" applyAlignment="1">
      <alignment horizontal="center"/>
    </xf>
    <xf numFmtId="0" fontId="0" fillId="24" borderId="710" xfId="0" applyFill="1" applyBorder="1" applyAlignment="1">
      <alignment horizontal="center"/>
    </xf>
    <xf numFmtId="0" fontId="8" fillId="24" borderId="702" xfId="0" applyFont="1" applyFill="1" applyBorder="1" applyAlignment="1">
      <alignment horizontal="left"/>
    </xf>
    <xf numFmtId="0" fontId="8" fillId="24" borderId="701" xfId="0" applyFont="1" applyFill="1" applyBorder="1" applyAlignment="1">
      <alignment horizontal="left"/>
    </xf>
    <xf numFmtId="0" fontId="10" fillId="24" borderId="702" xfId="0" applyFont="1" applyFill="1" applyBorder="1" applyAlignment="1">
      <alignment horizontal="left"/>
    </xf>
    <xf numFmtId="0" fontId="10" fillId="24" borderId="701" xfId="0" applyFont="1" applyFill="1" applyBorder="1" applyAlignment="1">
      <alignment horizontal="left"/>
    </xf>
    <xf numFmtId="0" fontId="8" fillId="24" borderId="708" xfId="0" applyFont="1" applyFill="1" applyBorder="1" applyAlignment="1">
      <alignment horizontal="left"/>
    </xf>
    <xf numFmtId="0" fontId="8" fillId="24" borderId="707" xfId="0" applyFont="1" applyFill="1" applyBorder="1" applyAlignment="1">
      <alignment horizontal="left"/>
    </xf>
    <xf numFmtId="0" fontId="5" fillId="24" borderId="707" xfId="0" applyFont="1" applyFill="1" applyBorder="1" applyAlignment="1">
      <alignment horizontal="center"/>
    </xf>
    <xf numFmtId="0" fontId="0" fillId="24" borderId="714" xfId="0" applyFill="1" applyBorder="1" applyAlignment="1">
      <alignment horizontal="center"/>
    </xf>
    <xf numFmtId="0" fontId="0" fillId="24" borderId="713" xfId="0" applyFill="1" applyBorder="1" applyAlignment="1">
      <alignment horizontal="center"/>
    </xf>
    <xf numFmtId="0" fontId="0" fillId="24" borderId="715" xfId="0" applyFill="1" applyBorder="1" applyAlignment="1">
      <alignment horizontal="center"/>
    </xf>
    <xf numFmtId="0" fontId="0" fillId="24" borderId="716" xfId="0" applyFill="1" applyBorder="1" applyAlignment="1">
      <alignment horizontal="center"/>
    </xf>
    <xf numFmtId="0" fontId="10" fillId="24" borderId="708" xfId="0" applyFont="1" applyFill="1" applyBorder="1" applyAlignment="1">
      <alignment horizontal="left"/>
    </xf>
    <xf numFmtId="0" fontId="10" fillId="24" borderId="707" xfId="0" applyFont="1" applyFill="1" applyBorder="1" applyAlignment="1">
      <alignment horizontal="left"/>
    </xf>
    <xf numFmtId="0" fontId="5" fillId="24" borderId="713" xfId="0" applyFont="1" applyFill="1" applyBorder="1" applyAlignment="1">
      <alignment horizontal="center"/>
    </xf>
    <xf numFmtId="0" fontId="0" fillId="24" borderId="720" xfId="0" applyFill="1" applyBorder="1" applyAlignment="1">
      <alignment horizontal="center"/>
    </xf>
    <xf numFmtId="0" fontId="0" fillId="24" borderId="719" xfId="0" applyFill="1" applyBorder="1" applyAlignment="1">
      <alignment horizontal="center"/>
    </xf>
    <xf numFmtId="0" fontId="0" fillId="24" borderId="721" xfId="0" applyFill="1" applyBorder="1" applyAlignment="1">
      <alignment horizontal="center"/>
    </xf>
    <xf numFmtId="0" fontId="0" fillId="24" borderId="722" xfId="0" applyFill="1" applyBorder="1" applyAlignment="1">
      <alignment horizontal="center"/>
    </xf>
    <xf numFmtId="0" fontId="8" fillId="24" borderId="714" xfId="0" applyFont="1" applyFill="1" applyBorder="1" applyAlignment="1">
      <alignment horizontal="left"/>
    </xf>
    <xf numFmtId="0" fontId="8" fillId="24" borderId="713" xfId="0" applyFont="1" applyFill="1" applyBorder="1" applyAlignment="1">
      <alignment horizontal="left"/>
    </xf>
    <xf numFmtId="0" fontId="10" fillId="24" borderId="714" xfId="0" applyFont="1" applyFill="1" applyBorder="1" applyAlignment="1">
      <alignment horizontal="left"/>
    </xf>
    <xf numFmtId="0" fontId="10" fillId="24" borderId="713" xfId="0" applyFont="1" applyFill="1" applyBorder="1" applyAlignment="1">
      <alignment horizontal="left"/>
    </xf>
    <xf numFmtId="0" fontId="8" fillId="24" borderId="720" xfId="0" applyFont="1" applyFill="1" applyBorder="1" applyAlignment="1">
      <alignment horizontal="left"/>
    </xf>
    <xf numFmtId="0" fontId="8" fillId="24" borderId="719" xfId="0" applyFont="1" applyFill="1" applyBorder="1" applyAlignment="1">
      <alignment horizontal="left"/>
    </xf>
    <xf numFmtId="0" fontId="10" fillId="24" borderId="720" xfId="0" applyFont="1" applyFill="1" applyBorder="1" applyAlignment="1">
      <alignment horizontal="left"/>
    </xf>
    <xf numFmtId="0" fontId="10" fillId="24" borderId="719" xfId="0" applyFont="1" applyFill="1" applyBorder="1" applyAlignment="1">
      <alignment horizontal="left"/>
    </xf>
    <xf numFmtId="0" fontId="5" fillId="24" borderId="719" xfId="0" applyFont="1" applyFill="1" applyBorder="1" applyAlignment="1">
      <alignment horizontal="center"/>
    </xf>
    <xf numFmtId="0" fontId="0" fillId="24" borderId="726" xfId="0" applyFill="1" applyBorder="1" applyAlignment="1">
      <alignment horizontal="center"/>
    </xf>
    <xf numFmtId="0" fontId="0" fillId="24" borderId="725" xfId="0" applyFill="1" applyBorder="1" applyAlignment="1">
      <alignment horizontal="center"/>
    </xf>
    <xf numFmtId="0" fontId="0" fillId="24" borderId="727" xfId="0" applyFill="1" applyBorder="1" applyAlignment="1">
      <alignment horizontal="center"/>
    </xf>
    <xf numFmtId="0" fontId="0" fillId="24" borderId="728" xfId="0" applyFill="1" applyBorder="1" applyAlignment="1">
      <alignment horizontal="center"/>
    </xf>
    <xf numFmtId="0" fontId="5" fillId="24" borderId="725" xfId="0" applyFont="1" applyFill="1" applyBorder="1" applyAlignment="1">
      <alignment horizontal="center"/>
    </xf>
    <xf numFmtId="0" fontId="0" fillId="24" borderId="732" xfId="0" applyFill="1" applyBorder="1" applyAlignment="1">
      <alignment horizontal="center"/>
    </xf>
    <xf numFmtId="0" fontId="0" fillId="24" borderId="731" xfId="0" applyFill="1" applyBorder="1" applyAlignment="1">
      <alignment horizontal="center"/>
    </xf>
    <xf numFmtId="0" fontId="0" fillId="24" borderId="733" xfId="0" applyFill="1" applyBorder="1" applyAlignment="1">
      <alignment horizontal="center"/>
    </xf>
    <xf numFmtId="0" fontId="0" fillId="24" borderId="734" xfId="0" applyFill="1" applyBorder="1" applyAlignment="1">
      <alignment horizontal="center"/>
    </xf>
    <xf numFmtId="0" fontId="8" fillId="24" borderId="726" xfId="0" applyFont="1" applyFill="1" applyBorder="1" applyAlignment="1">
      <alignment horizontal="left"/>
    </xf>
    <xf numFmtId="0" fontId="8" fillId="24" borderId="725" xfId="0" applyFont="1" applyFill="1" applyBorder="1" applyAlignment="1">
      <alignment horizontal="left"/>
    </xf>
    <xf numFmtId="0" fontId="10" fillId="24" borderId="726" xfId="0" applyFont="1" applyFill="1" applyBorder="1" applyAlignment="1">
      <alignment horizontal="right"/>
    </xf>
    <xf numFmtId="0" fontId="10" fillId="24" borderId="725" xfId="0" applyFont="1" applyFill="1" applyBorder="1" applyAlignment="1">
      <alignment horizontal="right"/>
    </xf>
    <xf numFmtId="0" fontId="10" fillId="24" borderId="726" xfId="0" applyFont="1" applyFill="1" applyBorder="1" applyAlignment="1">
      <alignment horizontal="left"/>
    </xf>
    <xf numFmtId="0" fontId="10" fillId="24" borderId="725" xfId="0" applyFont="1" applyFill="1" applyBorder="1" applyAlignment="1">
      <alignment horizontal="left"/>
    </xf>
    <xf numFmtId="0" fontId="8" fillId="24" borderId="732" xfId="0" applyFont="1" applyFill="1" applyBorder="1" applyAlignment="1">
      <alignment horizontal="left"/>
    </xf>
    <xf numFmtId="0" fontId="8" fillId="24" borderId="731" xfId="0" applyFont="1" applyFill="1" applyBorder="1" applyAlignment="1">
      <alignment horizontal="left"/>
    </xf>
    <xf numFmtId="0" fontId="10" fillId="24" borderId="732" xfId="0" applyFont="1" applyFill="1" applyBorder="1" applyAlignment="1">
      <alignment horizontal="left"/>
    </xf>
    <xf numFmtId="0" fontId="10" fillId="24" borderId="731" xfId="0" applyFont="1" applyFill="1" applyBorder="1" applyAlignment="1">
      <alignment horizontal="left"/>
    </xf>
    <xf numFmtId="0" fontId="5" fillId="24" borderId="731" xfId="0" applyFont="1" applyFill="1" applyBorder="1" applyAlignment="1">
      <alignment horizontal="center"/>
    </xf>
    <xf numFmtId="0" fontId="0" fillId="24" borderId="738" xfId="0" applyFill="1" applyBorder="1" applyAlignment="1">
      <alignment horizontal="center"/>
    </xf>
    <xf numFmtId="0" fontId="0" fillId="24" borderId="737" xfId="0" applyFill="1" applyBorder="1" applyAlignment="1">
      <alignment horizontal="center"/>
    </xf>
    <xf numFmtId="0" fontId="0" fillId="24" borderId="739" xfId="0" applyFill="1" applyBorder="1" applyAlignment="1">
      <alignment horizontal="center"/>
    </xf>
    <xf numFmtId="0" fontId="0" fillId="24" borderId="740" xfId="0" applyFill="1" applyBorder="1" applyAlignment="1">
      <alignment horizontal="center"/>
    </xf>
    <xf numFmtId="0" fontId="5" fillId="24" borderId="737" xfId="0" applyFont="1" applyFill="1" applyBorder="1" applyAlignment="1">
      <alignment horizontal="center"/>
    </xf>
    <xf numFmtId="0" fontId="0" fillId="24" borderId="744" xfId="0" applyFill="1" applyBorder="1" applyAlignment="1">
      <alignment horizontal="center"/>
    </xf>
    <xf numFmtId="0" fontId="0" fillId="24" borderId="743" xfId="0" applyFill="1" applyBorder="1" applyAlignment="1">
      <alignment horizontal="center"/>
    </xf>
    <xf numFmtId="0" fontId="0" fillId="24" borderId="745" xfId="0" applyFill="1" applyBorder="1" applyAlignment="1">
      <alignment horizontal="center"/>
    </xf>
    <xf numFmtId="0" fontId="0" fillId="24" borderId="746" xfId="0" applyFill="1" applyBorder="1" applyAlignment="1">
      <alignment horizontal="center"/>
    </xf>
    <xf numFmtId="0" fontId="8" fillId="24" borderId="738" xfId="0" applyFont="1" applyFill="1" applyBorder="1" applyAlignment="1">
      <alignment horizontal="left"/>
    </xf>
    <xf numFmtId="0" fontId="8" fillId="24" borderId="737" xfId="0" applyFont="1" applyFill="1" applyBorder="1" applyAlignment="1">
      <alignment horizontal="left"/>
    </xf>
    <xf numFmtId="0" fontId="10" fillId="24" borderId="738" xfId="0" applyFont="1" applyFill="1" applyBorder="1" applyAlignment="1">
      <alignment horizontal="left"/>
    </xf>
    <xf numFmtId="0" fontId="10" fillId="24" borderId="737" xfId="0" applyFont="1" applyFill="1" applyBorder="1" applyAlignment="1">
      <alignment horizontal="left"/>
    </xf>
    <xf numFmtId="0" fontId="5" fillId="24" borderId="743" xfId="0" applyFont="1" applyFill="1" applyBorder="1" applyAlignment="1">
      <alignment horizontal="center"/>
    </xf>
    <xf numFmtId="0" fontId="0" fillId="24" borderId="750" xfId="0" applyFill="1" applyBorder="1" applyAlignment="1">
      <alignment horizontal="center"/>
    </xf>
    <xf numFmtId="0" fontId="0" fillId="24" borderId="749" xfId="0" applyFill="1" applyBorder="1" applyAlignment="1">
      <alignment horizontal="center"/>
    </xf>
    <xf numFmtId="0" fontId="0" fillId="24" borderId="751" xfId="0" applyFill="1" applyBorder="1" applyAlignment="1">
      <alignment horizontal="center"/>
    </xf>
    <xf numFmtId="0" fontId="0" fillId="24" borderId="752" xfId="0" applyFill="1" applyBorder="1" applyAlignment="1">
      <alignment horizontal="center"/>
    </xf>
    <xf numFmtId="0" fontId="8" fillId="24" borderId="744" xfId="0" applyFont="1" applyFill="1" applyBorder="1" applyAlignment="1">
      <alignment horizontal="left"/>
    </xf>
    <xf numFmtId="0" fontId="8" fillId="24" borderId="743" xfId="0" applyFont="1" applyFill="1" applyBorder="1" applyAlignment="1">
      <alignment horizontal="left"/>
    </xf>
    <xf numFmtId="0" fontId="10" fillId="24" borderId="744" xfId="0" applyFont="1" applyFill="1" applyBorder="1" applyAlignment="1">
      <alignment horizontal="left"/>
    </xf>
    <xf numFmtId="0" fontId="10" fillId="24" borderId="743" xfId="0" applyFont="1" applyFill="1" applyBorder="1" applyAlignment="1">
      <alignment horizontal="left"/>
    </xf>
    <xf numFmtId="0" fontId="8" fillId="24" borderId="750" xfId="0" applyFont="1" applyFill="1" applyBorder="1" applyAlignment="1">
      <alignment horizontal="left"/>
    </xf>
    <xf numFmtId="0" fontId="8" fillId="24" borderId="749" xfId="0" applyFont="1" applyFill="1" applyBorder="1" applyAlignment="1">
      <alignment horizontal="left"/>
    </xf>
    <xf numFmtId="0" fontId="10" fillId="24" borderId="750" xfId="0" applyFont="1" applyFill="1" applyBorder="1" applyAlignment="1">
      <alignment horizontal="left"/>
    </xf>
    <xf numFmtId="0" fontId="10" fillId="24" borderId="749" xfId="0" applyFont="1" applyFill="1" applyBorder="1" applyAlignment="1">
      <alignment horizontal="left"/>
    </xf>
    <xf numFmtId="0" fontId="5" fillId="24" borderId="749" xfId="0" applyFont="1" applyFill="1" applyBorder="1" applyAlignment="1">
      <alignment horizontal="center"/>
    </xf>
    <xf numFmtId="0" fontId="0" fillId="24" borderId="756" xfId="0" applyFill="1" applyBorder="1" applyAlignment="1">
      <alignment horizontal="center"/>
    </xf>
    <xf numFmtId="0" fontId="0" fillId="24" borderId="755" xfId="0" applyFill="1" applyBorder="1" applyAlignment="1">
      <alignment horizontal="center"/>
    </xf>
    <xf numFmtId="0" fontId="0" fillId="24" borderId="757" xfId="0" applyFill="1" applyBorder="1" applyAlignment="1">
      <alignment horizontal="center"/>
    </xf>
    <xf numFmtId="0" fontId="0" fillId="24" borderId="758" xfId="0" applyFill="1" applyBorder="1" applyAlignment="1">
      <alignment horizontal="center"/>
    </xf>
    <xf numFmtId="0" fontId="8" fillId="24" borderId="756" xfId="0" applyFont="1" applyFill="1" applyBorder="1" applyAlignment="1">
      <alignment horizontal="left"/>
    </xf>
    <xf numFmtId="0" fontId="8" fillId="24" borderId="755" xfId="0" applyFont="1" applyFill="1" applyBorder="1" applyAlignment="1">
      <alignment horizontal="left"/>
    </xf>
    <xf numFmtId="0" fontId="10" fillId="24" borderId="756" xfId="0" applyFont="1" applyFill="1" applyBorder="1" applyAlignment="1">
      <alignment horizontal="left"/>
    </xf>
    <xf numFmtId="0" fontId="10" fillId="24" borderId="755" xfId="0" applyFont="1" applyFill="1" applyBorder="1" applyAlignment="1">
      <alignment horizontal="left"/>
    </xf>
    <xf numFmtId="0" fontId="5" fillId="24" borderId="755" xfId="0" applyFont="1" applyFill="1" applyBorder="1" applyAlignment="1">
      <alignment horizontal="center"/>
    </xf>
    <xf numFmtId="0" fontId="0" fillId="24" borderId="762" xfId="0" applyFill="1" applyBorder="1" applyAlignment="1">
      <alignment horizontal="center"/>
    </xf>
    <xf numFmtId="0" fontId="0" fillId="24" borderId="761" xfId="0" applyFill="1" applyBorder="1" applyAlignment="1">
      <alignment horizontal="center"/>
    </xf>
    <xf numFmtId="0" fontId="0" fillId="24" borderId="763" xfId="0" applyFill="1" applyBorder="1" applyAlignment="1">
      <alignment horizontal="center"/>
    </xf>
    <xf numFmtId="0" fontId="0" fillId="24" borderId="764" xfId="0" applyFill="1" applyBorder="1" applyAlignment="1">
      <alignment horizontal="center"/>
    </xf>
    <xf numFmtId="0" fontId="5" fillId="24" borderId="761" xfId="0" applyFont="1" applyFill="1" applyBorder="1" applyAlignment="1">
      <alignment horizontal="center"/>
    </xf>
    <xf numFmtId="0" fontId="0" fillId="24" borderId="768" xfId="0" applyFill="1" applyBorder="1" applyAlignment="1">
      <alignment horizontal="center"/>
    </xf>
    <xf numFmtId="0" fontId="0" fillId="24" borderId="767" xfId="0" applyFill="1" applyBorder="1" applyAlignment="1">
      <alignment horizontal="center"/>
    </xf>
    <xf numFmtId="0" fontId="0" fillId="24" borderId="769" xfId="0" applyFill="1" applyBorder="1" applyAlignment="1">
      <alignment horizontal="center"/>
    </xf>
    <xf numFmtId="0" fontId="0" fillId="24" borderId="770" xfId="0" applyFill="1" applyBorder="1" applyAlignment="1">
      <alignment horizontal="center"/>
    </xf>
    <xf numFmtId="0" fontId="8" fillId="24" borderId="762" xfId="0" applyFont="1" applyFill="1" applyBorder="1" applyAlignment="1">
      <alignment horizontal="left"/>
    </xf>
    <xf numFmtId="0" fontId="8" fillId="24" borderId="761" xfId="0" applyFont="1" applyFill="1" applyBorder="1" applyAlignment="1">
      <alignment horizontal="left"/>
    </xf>
    <xf numFmtId="0" fontId="10" fillId="24" borderId="762" xfId="0" applyFont="1" applyFill="1" applyBorder="1" applyAlignment="1">
      <alignment horizontal="left"/>
    </xf>
    <xf numFmtId="0" fontId="10" fillId="24" borderId="761" xfId="0" applyFont="1" applyFill="1" applyBorder="1" applyAlignment="1">
      <alignment horizontal="left"/>
    </xf>
    <xf numFmtId="0" fontId="5" fillId="24" borderId="767" xfId="0" applyFont="1" applyFill="1" applyBorder="1" applyAlignment="1">
      <alignment horizontal="center"/>
    </xf>
    <xf numFmtId="0" fontId="0" fillId="24" borderId="774" xfId="0" applyFill="1" applyBorder="1" applyAlignment="1">
      <alignment horizontal="center"/>
    </xf>
    <xf numFmtId="0" fontId="0" fillId="24" borderId="773" xfId="0" applyFill="1" applyBorder="1" applyAlignment="1">
      <alignment horizontal="center"/>
    </xf>
    <xf numFmtId="0" fontId="0" fillId="24" borderId="775" xfId="0" applyFill="1" applyBorder="1" applyAlignment="1">
      <alignment horizontal="center"/>
    </xf>
    <xf numFmtId="0" fontId="0" fillId="24" borderId="776" xfId="0" applyFill="1" applyBorder="1" applyAlignment="1">
      <alignment horizontal="center"/>
    </xf>
    <xf numFmtId="0" fontId="8" fillId="24" borderId="768" xfId="0" applyFont="1" applyFill="1" applyBorder="1" applyAlignment="1">
      <alignment horizontal="left"/>
    </xf>
    <xf numFmtId="0" fontId="8" fillId="24" borderId="767" xfId="0" applyFont="1" applyFill="1" applyBorder="1" applyAlignment="1">
      <alignment horizontal="left"/>
    </xf>
    <xf numFmtId="0" fontId="10" fillId="24" borderId="768" xfId="0" applyFont="1" applyFill="1" applyBorder="1" applyAlignment="1">
      <alignment horizontal="left"/>
    </xf>
    <xf numFmtId="0" fontId="10" fillId="24" borderId="767" xfId="0" applyFont="1" applyFill="1" applyBorder="1" applyAlignment="1">
      <alignment horizontal="left"/>
    </xf>
    <xf numFmtId="0" fontId="8" fillId="24" borderId="774" xfId="0" applyFont="1" applyFill="1" applyBorder="1" applyAlignment="1">
      <alignment horizontal="left"/>
    </xf>
    <xf numFmtId="0" fontId="8" fillId="24" borderId="773" xfId="0" applyFont="1" applyFill="1" applyBorder="1" applyAlignment="1">
      <alignment horizontal="left"/>
    </xf>
    <xf numFmtId="0" fontId="5" fillId="24" borderId="773" xfId="0" applyFont="1" applyFill="1" applyBorder="1" applyAlignment="1">
      <alignment horizontal="center"/>
    </xf>
    <xf numFmtId="0" fontId="0" fillId="24" borderId="780" xfId="0" applyFill="1" applyBorder="1" applyAlignment="1">
      <alignment horizontal="center"/>
    </xf>
    <xf numFmtId="0" fontId="0" fillId="24" borderId="779" xfId="0" applyFill="1" applyBorder="1" applyAlignment="1">
      <alignment horizontal="center"/>
    </xf>
    <xf numFmtId="0" fontId="0" fillId="24" borderId="781" xfId="0" applyFill="1" applyBorder="1" applyAlignment="1">
      <alignment horizontal="center"/>
    </xf>
    <xf numFmtId="0" fontId="0" fillId="24" borderId="782" xfId="0" applyFill="1" applyBorder="1" applyAlignment="1">
      <alignment horizontal="center"/>
    </xf>
    <xf numFmtId="0" fontId="5" fillId="24" borderId="779" xfId="0" applyFont="1" applyFill="1" applyBorder="1" applyAlignment="1">
      <alignment horizontal="center"/>
    </xf>
    <xf numFmtId="0" fontId="0" fillId="24" borderId="786" xfId="0" applyFill="1" applyBorder="1" applyAlignment="1">
      <alignment horizontal="center"/>
    </xf>
    <xf numFmtId="0" fontId="0" fillId="24" borderId="785" xfId="0" applyFill="1" applyBorder="1" applyAlignment="1">
      <alignment horizontal="center"/>
    </xf>
    <xf numFmtId="0" fontId="0" fillId="24" borderId="787" xfId="0" applyFill="1" applyBorder="1" applyAlignment="1">
      <alignment horizontal="center"/>
    </xf>
    <xf numFmtId="0" fontId="0" fillId="24" borderId="788" xfId="0" applyFill="1" applyBorder="1" applyAlignment="1">
      <alignment horizontal="center"/>
    </xf>
    <xf numFmtId="0" fontId="8" fillId="24" borderId="780" xfId="0" applyFont="1" applyFill="1" applyBorder="1" applyAlignment="1">
      <alignment horizontal="left"/>
    </xf>
    <xf numFmtId="0" fontId="8" fillId="24" borderId="779" xfId="0" applyFont="1" applyFill="1" applyBorder="1" applyAlignment="1">
      <alignment horizontal="left"/>
    </xf>
    <xf numFmtId="0" fontId="10" fillId="24" borderId="780" xfId="0" applyFont="1" applyFill="1" applyBorder="1" applyAlignment="1">
      <alignment horizontal="left"/>
    </xf>
    <xf numFmtId="0" fontId="10" fillId="24" borderId="779" xfId="0" applyFont="1" applyFill="1" applyBorder="1" applyAlignment="1">
      <alignment horizontal="left"/>
    </xf>
    <xf numFmtId="0" fontId="8" fillId="24" borderId="786" xfId="0" applyFont="1" applyFill="1" applyBorder="1" applyAlignment="1">
      <alignment horizontal="left"/>
    </xf>
    <xf numFmtId="0" fontId="8" fillId="24" borderId="785" xfId="0" applyFont="1" applyFill="1" applyBorder="1" applyAlignment="1">
      <alignment horizontal="left"/>
    </xf>
    <xf numFmtId="0" fontId="10" fillId="24" borderId="786" xfId="0" applyFont="1" applyFill="1" applyBorder="1" applyAlignment="1">
      <alignment horizontal="left"/>
    </xf>
    <xf numFmtId="0" fontId="10" fillId="24" borderId="785" xfId="0" applyFont="1" applyFill="1" applyBorder="1" applyAlignment="1">
      <alignment horizontal="left"/>
    </xf>
    <xf numFmtId="0" fontId="5" fillId="24" borderId="785" xfId="0" applyFont="1" applyFill="1" applyBorder="1" applyAlignment="1">
      <alignment horizontal="center"/>
    </xf>
    <xf numFmtId="0" fontId="0" fillId="24" borderId="792" xfId="0" applyFill="1" applyBorder="1" applyAlignment="1">
      <alignment horizontal="center"/>
    </xf>
    <xf numFmtId="0" fontId="0" fillId="24" borderId="791" xfId="0" applyFill="1" applyBorder="1" applyAlignment="1">
      <alignment horizontal="center"/>
    </xf>
    <xf numFmtId="0" fontId="0" fillId="24" borderId="793" xfId="0" applyFill="1" applyBorder="1" applyAlignment="1">
      <alignment horizontal="center"/>
    </xf>
    <xf numFmtId="0" fontId="0" fillId="24" borderId="794" xfId="0" applyFill="1" applyBorder="1" applyAlignment="1">
      <alignment horizontal="center"/>
    </xf>
    <xf numFmtId="0" fontId="5" fillId="24" borderId="791" xfId="0" applyFont="1" applyFill="1" applyBorder="1" applyAlignment="1">
      <alignment horizontal="center"/>
    </xf>
    <xf numFmtId="0" fontId="0" fillId="24" borderId="798" xfId="0" applyFill="1" applyBorder="1" applyAlignment="1">
      <alignment horizontal="center"/>
    </xf>
    <xf numFmtId="0" fontId="0" fillId="24" borderId="797" xfId="0" applyFill="1" applyBorder="1" applyAlignment="1">
      <alignment horizontal="center"/>
    </xf>
    <xf numFmtId="0" fontId="0" fillId="24" borderId="799" xfId="0" applyFill="1" applyBorder="1" applyAlignment="1">
      <alignment horizontal="center"/>
    </xf>
    <xf numFmtId="0" fontId="0" fillId="24" borderId="800" xfId="0" applyFill="1" applyBorder="1" applyAlignment="1">
      <alignment horizontal="center"/>
    </xf>
    <xf numFmtId="0" fontId="8" fillId="24" borderId="792" xfId="0" applyFont="1" applyFill="1" applyBorder="1" applyAlignment="1">
      <alignment horizontal="left"/>
    </xf>
    <xf numFmtId="0" fontId="8" fillId="24" borderId="791" xfId="0" applyFont="1" applyFill="1" applyBorder="1" applyAlignment="1">
      <alignment horizontal="left"/>
    </xf>
    <xf numFmtId="0" fontId="10" fillId="24" borderId="792" xfId="0" applyFont="1" applyFill="1" applyBorder="1" applyAlignment="1">
      <alignment horizontal="left"/>
    </xf>
    <xf numFmtId="0" fontId="10" fillId="24" borderId="791" xfId="0" applyFont="1" applyFill="1" applyBorder="1" applyAlignment="1">
      <alignment horizontal="left"/>
    </xf>
    <xf numFmtId="0" fontId="8" fillId="24" borderId="798" xfId="0" applyFont="1" applyFill="1" applyBorder="1" applyAlignment="1">
      <alignment horizontal="left"/>
    </xf>
    <xf numFmtId="0" fontId="8" fillId="24" borderId="797" xfId="0" applyFont="1" applyFill="1" applyBorder="1" applyAlignment="1">
      <alignment horizontal="left"/>
    </xf>
    <xf numFmtId="0" fontId="10" fillId="24" borderId="798" xfId="0" applyFont="1" applyFill="1" applyBorder="1" applyAlignment="1">
      <alignment horizontal="left"/>
    </xf>
    <xf numFmtId="0" fontId="10" fillId="24" borderId="797" xfId="0" applyFont="1" applyFill="1" applyBorder="1" applyAlignment="1">
      <alignment horizontal="left"/>
    </xf>
    <xf numFmtId="0" fontId="5" fillId="24" borderId="797" xfId="0" applyFont="1" applyFill="1" applyBorder="1" applyAlignment="1">
      <alignment horizontal="center"/>
    </xf>
    <xf numFmtId="0" fontId="0" fillId="24" borderId="804" xfId="0" applyFill="1" applyBorder="1" applyAlignment="1">
      <alignment horizontal="center"/>
    </xf>
    <xf numFmtId="0" fontId="0" fillId="24" borderId="803" xfId="0" applyFill="1" applyBorder="1" applyAlignment="1">
      <alignment horizontal="center"/>
    </xf>
    <xf numFmtId="0" fontId="0" fillId="24" borderId="805" xfId="0" applyFill="1" applyBorder="1" applyAlignment="1">
      <alignment horizontal="center"/>
    </xf>
    <xf numFmtId="0" fontId="0" fillId="24" borderId="806" xfId="0" applyFill="1" applyBorder="1" applyAlignment="1">
      <alignment horizontal="center"/>
    </xf>
    <xf numFmtId="0" fontId="5" fillId="24" borderId="803" xfId="0" applyFont="1" applyFill="1" applyBorder="1" applyAlignment="1">
      <alignment horizontal="center"/>
    </xf>
    <xf numFmtId="0" fontId="0" fillId="24" borderId="810" xfId="0" applyFill="1" applyBorder="1" applyAlignment="1">
      <alignment horizontal="center"/>
    </xf>
    <xf numFmtId="0" fontId="0" fillId="24" borderId="809" xfId="0" applyFill="1" applyBorder="1" applyAlignment="1">
      <alignment horizontal="center"/>
    </xf>
    <xf numFmtId="0" fontId="0" fillId="24" borderId="811" xfId="0" applyFill="1" applyBorder="1" applyAlignment="1">
      <alignment horizontal="center"/>
    </xf>
    <xf numFmtId="0" fontId="0" fillId="24" borderId="812" xfId="0" applyFill="1" applyBorder="1" applyAlignment="1">
      <alignment horizontal="center"/>
    </xf>
    <xf numFmtId="0" fontId="8" fillId="24" borderId="804" xfId="0" applyFont="1" applyFill="1" applyBorder="1" applyAlignment="1">
      <alignment horizontal="left"/>
    </xf>
    <xf numFmtId="0" fontId="8" fillId="24" borderId="803" xfId="0" applyFont="1" applyFill="1" applyBorder="1" applyAlignment="1">
      <alignment horizontal="left"/>
    </xf>
    <xf numFmtId="0" fontId="10" fillId="24" borderId="804" xfId="0" applyFont="1" applyFill="1" applyBorder="1" applyAlignment="1">
      <alignment horizontal="left"/>
    </xf>
    <xf numFmtId="0" fontId="10" fillId="24" borderId="803" xfId="0" applyFont="1" applyFill="1" applyBorder="1" applyAlignment="1">
      <alignment horizontal="left"/>
    </xf>
    <xf numFmtId="0" fontId="10" fillId="24" borderId="810" xfId="0" applyFont="1" applyFill="1" applyBorder="1" applyAlignment="1">
      <alignment horizontal="left"/>
    </xf>
    <xf numFmtId="0" fontId="10" fillId="24" borderId="809" xfId="0" applyFont="1" applyFill="1" applyBorder="1" applyAlignment="1">
      <alignment horizontal="left"/>
    </xf>
    <xf numFmtId="17" fontId="9" fillId="24" borderId="810" xfId="0" applyNumberFormat="1" applyFont="1" applyFill="1" applyBorder="1" applyAlignment="1">
      <alignment horizontal="left"/>
    </xf>
    <xf numFmtId="0" fontId="9" fillId="24" borderId="809" xfId="0" applyFont="1" applyFill="1" applyBorder="1" applyAlignment="1">
      <alignment horizontal="left"/>
    </xf>
    <xf numFmtId="0" fontId="9" fillId="24" borderId="810" xfId="0" applyFont="1" applyFill="1" applyBorder="1" applyAlignment="1">
      <alignment horizontal="left"/>
    </xf>
    <xf numFmtId="0" fontId="8" fillId="24" borderId="810" xfId="0" applyFont="1" applyFill="1" applyBorder="1" applyAlignment="1">
      <alignment horizontal="left"/>
    </xf>
    <xf numFmtId="0" fontId="8" fillId="24" borderId="809" xfId="0" applyFont="1" applyFill="1" applyBorder="1" applyAlignment="1">
      <alignment horizontal="left"/>
    </xf>
    <xf numFmtId="0" fontId="5" fillId="24" borderId="809" xfId="0" applyFont="1" applyFill="1" applyBorder="1" applyAlignment="1">
      <alignment horizontal="center"/>
    </xf>
    <xf numFmtId="0" fontId="0" fillId="24" borderId="816" xfId="0" applyFill="1" applyBorder="1" applyAlignment="1">
      <alignment horizontal="center"/>
    </xf>
    <xf numFmtId="0" fontId="0" fillId="24" borderId="815" xfId="0" applyFill="1" applyBorder="1" applyAlignment="1">
      <alignment horizontal="center"/>
    </xf>
    <xf numFmtId="0" fontId="0" fillId="24" borderId="817" xfId="0" applyFill="1" applyBorder="1" applyAlignment="1">
      <alignment horizontal="center"/>
    </xf>
    <xf numFmtId="0" fontId="0" fillId="24" borderId="818" xfId="0" applyFill="1" applyBorder="1" applyAlignment="1">
      <alignment horizontal="center"/>
    </xf>
    <xf numFmtId="0" fontId="5" fillId="24" borderId="815" xfId="0" applyFont="1" applyFill="1" applyBorder="1" applyAlignment="1">
      <alignment horizontal="center"/>
    </xf>
    <xf numFmtId="0" fontId="0" fillId="24" borderId="822" xfId="0" applyFill="1" applyBorder="1" applyAlignment="1">
      <alignment horizontal="center"/>
    </xf>
    <xf numFmtId="0" fontId="0" fillId="24" borderId="821" xfId="0" applyFill="1" applyBorder="1" applyAlignment="1">
      <alignment horizontal="center"/>
    </xf>
    <xf numFmtId="0" fontId="0" fillId="24" borderId="823" xfId="0" applyFill="1" applyBorder="1" applyAlignment="1">
      <alignment horizontal="center"/>
    </xf>
    <xf numFmtId="0" fontId="0" fillId="24" borderId="824" xfId="0" applyFill="1" applyBorder="1" applyAlignment="1">
      <alignment horizontal="center"/>
    </xf>
    <xf numFmtId="0" fontId="8" fillId="24" borderId="816" xfId="0" applyFont="1" applyFill="1" applyBorder="1" applyAlignment="1">
      <alignment horizontal="left"/>
    </xf>
    <xf numFmtId="0" fontId="8" fillId="24" borderId="815" xfId="0" applyFont="1" applyFill="1" applyBorder="1" applyAlignment="1">
      <alignment horizontal="left"/>
    </xf>
    <xf numFmtId="0" fontId="10" fillId="24" borderId="816" xfId="0" applyFont="1" applyFill="1" applyBorder="1" applyAlignment="1">
      <alignment horizontal="left"/>
    </xf>
    <xf numFmtId="0" fontId="10" fillId="24" borderId="815" xfId="0" applyFont="1" applyFill="1" applyBorder="1" applyAlignment="1">
      <alignment horizontal="left"/>
    </xf>
    <xf numFmtId="0" fontId="8" fillId="24" borderId="822" xfId="0" applyFont="1" applyFill="1" applyBorder="1" applyAlignment="1">
      <alignment horizontal="left"/>
    </xf>
    <xf numFmtId="0" fontId="8" fillId="24" borderId="821" xfId="0" applyFont="1" applyFill="1" applyBorder="1" applyAlignment="1">
      <alignment horizontal="left"/>
    </xf>
    <xf numFmtId="0" fontId="5" fillId="24" borderId="821" xfId="0" applyFont="1" applyFill="1" applyBorder="1" applyAlignment="1">
      <alignment horizontal="center"/>
    </xf>
    <xf numFmtId="0" fontId="0" fillId="24" borderId="828" xfId="0" applyFill="1" applyBorder="1" applyAlignment="1">
      <alignment horizontal="center"/>
    </xf>
    <xf numFmtId="0" fontId="0" fillId="24" borderId="827" xfId="0" applyFill="1" applyBorder="1" applyAlignment="1">
      <alignment horizontal="center"/>
    </xf>
    <xf numFmtId="0" fontId="0" fillId="24" borderId="829" xfId="0" applyFill="1" applyBorder="1" applyAlignment="1">
      <alignment horizontal="center"/>
    </xf>
    <xf numFmtId="0" fontId="0" fillId="24" borderId="830" xfId="0" applyFill="1" applyBorder="1" applyAlignment="1">
      <alignment horizontal="center"/>
    </xf>
    <xf numFmtId="0" fontId="10" fillId="24" borderId="822" xfId="0" applyFont="1" applyFill="1" applyBorder="1" applyAlignment="1">
      <alignment horizontal="left"/>
    </xf>
    <xf numFmtId="0" fontId="10" fillId="24" borderId="821" xfId="0" applyFont="1" applyFill="1" applyBorder="1" applyAlignment="1">
      <alignment horizontal="left"/>
    </xf>
    <xf numFmtId="0" fontId="5" fillId="24" borderId="827" xfId="0" applyFont="1" applyFill="1" applyBorder="1" applyAlignment="1">
      <alignment horizontal="center"/>
    </xf>
    <xf numFmtId="0" fontId="0" fillId="24" borderId="834" xfId="0" applyFill="1" applyBorder="1" applyAlignment="1">
      <alignment horizontal="center"/>
    </xf>
    <xf numFmtId="0" fontId="0" fillId="24" borderId="833" xfId="0" applyFill="1" applyBorder="1" applyAlignment="1">
      <alignment horizontal="center"/>
    </xf>
    <xf numFmtId="0" fontId="0" fillId="24" borderId="835" xfId="0" applyFill="1" applyBorder="1" applyAlignment="1">
      <alignment horizontal="center"/>
    </xf>
    <xf numFmtId="0" fontId="0" fillId="24" borderId="836" xfId="0" applyFill="1" applyBorder="1" applyAlignment="1">
      <alignment horizontal="center"/>
    </xf>
    <xf numFmtId="0" fontId="8" fillId="24" borderId="828" xfId="0" applyFont="1" applyFill="1" applyBorder="1" applyAlignment="1">
      <alignment horizontal="left"/>
    </xf>
    <xf numFmtId="0" fontId="8" fillId="24" borderId="827" xfId="0" applyFont="1" applyFill="1" applyBorder="1" applyAlignment="1">
      <alignment horizontal="left"/>
    </xf>
    <xf numFmtId="0" fontId="10" fillId="24" borderId="828" xfId="0" applyFont="1" applyFill="1" applyBorder="1" applyAlignment="1">
      <alignment horizontal="left"/>
    </xf>
    <xf numFmtId="0" fontId="10" fillId="24" borderId="827" xfId="0" applyFont="1" applyFill="1" applyBorder="1" applyAlignment="1">
      <alignment horizontal="left"/>
    </xf>
    <xf numFmtId="0" fontId="8" fillId="24" borderId="834" xfId="0" applyFont="1" applyFill="1" applyBorder="1" applyAlignment="1">
      <alignment horizontal="left"/>
    </xf>
    <xf numFmtId="0" fontId="8" fillId="24" borderId="833" xfId="0" applyFont="1" applyFill="1" applyBorder="1" applyAlignment="1">
      <alignment horizontal="left"/>
    </xf>
    <xf numFmtId="0" fontId="10" fillId="24" borderId="834" xfId="0" applyFont="1" applyFill="1" applyBorder="1" applyAlignment="1">
      <alignment horizontal="left"/>
    </xf>
    <xf numFmtId="0" fontId="10" fillId="24" borderId="833" xfId="0" applyFont="1" applyFill="1" applyBorder="1" applyAlignment="1">
      <alignment horizontal="left"/>
    </xf>
    <xf numFmtId="0" fontId="5" fillId="24" borderId="833" xfId="0" applyFont="1" applyFill="1" applyBorder="1" applyAlignment="1">
      <alignment horizontal="center"/>
    </xf>
    <xf numFmtId="0" fontId="0" fillId="24" borderId="840" xfId="0" applyFill="1" applyBorder="1" applyAlignment="1">
      <alignment horizontal="center"/>
    </xf>
    <xf numFmtId="0" fontId="0" fillId="24" borderId="839" xfId="0" applyFill="1" applyBorder="1" applyAlignment="1">
      <alignment horizontal="center"/>
    </xf>
    <xf numFmtId="0" fontId="0" fillId="24" borderId="841" xfId="0" applyFill="1" applyBorder="1" applyAlignment="1">
      <alignment horizontal="center"/>
    </xf>
    <xf numFmtId="0" fontId="0" fillId="24" borderId="842" xfId="0" applyFill="1" applyBorder="1" applyAlignment="1">
      <alignment horizontal="center"/>
    </xf>
    <xf numFmtId="0" fontId="8" fillId="24" borderId="840" xfId="0" applyFont="1" applyFill="1" applyBorder="1" applyAlignment="1">
      <alignment horizontal="left"/>
    </xf>
    <xf numFmtId="0" fontId="8" fillId="24" borderId="839" xfId="0" applyFont="1" applyFill="1" applyBorder="1" applyAlignment="1">
      <alignment horizontal="left"/>
    </xf>
    <xf numFmtId="0" fontId="10" fillId="24" borderId="840" xfId="0" applyFont="1" applyFill="1" applyBorder="1" applyAlignment="1">
      <alignment horizontal="left"/>
    </xf>
    <xf numFmtId="0" fontId="10" fillId="24" borderId="839" xfId="0" applyFont="1" applyFill="1" applyBorder="1" applyAlignment="1">
      <alignment horizontal="left"/>
    </xf>
    <xf numFmtId="0" fontId="5" fillId="24" borderId="839" xfId="0" applyFont="1" applyFill="1" applyBorder="1" applyAlignment="1">
      <alignment horizontal="center"/>
    </xf>
    <xf numFmtId="0" fontId="0" fillId="24" borderId="846" xfId="0" applyFill="1" applyBorder="1" applyAlignment="1">
      <alignment horizontal="center"/>
    </xf>
    <xf numFmtId="0" fontId="0" fillId="24" borderId="845" xfId="0" applyFill="1" applyBorder="1" applyAlignment="1">
      <alignment horizontal="center"/>
    </xf>
    <xf numFmtId="0" fontId="0" fillId="24" borderId="847" xfId="0" applyFill="1" applyBorder="1" applyAlignment="1">
      <alignment horizontal="center"/>
    </xf>
    <xf numFmtId="0" fontId="0" fillId="24" borderId="848" xfId="0" applyFill="1" applyBorder="1" applyAlignment="1">
      <alignment horizontal="center"/>
    </xf>
    <xf numFmtId="0" fontId="5" fillId="24" borderId="845" xfId="0" applyFont="1" applyFill="1" applyBorder="1" applyAlignment="1">
      <alignment horizontal="center"/>
    </xf>
    <xf numFmtId="0" fontId="0" fillId="24" borderId="852" xfId="0" applyFill="1" applyBorder="1" applyAlignment="1">
      <alignment horizontal="center"/>
    </xf>
    <xf numFmtId="0" fontId="0" fillId="24" borderId="851" xfId="0" applyFill="1" applyBorder="1" applyAlignment="1">
      <alignment horizontal="center"/>
    </xf>
    <xf numFmtId="0" fontId="0" fillId="24" borderId="853" xfId="0" applyFill="1" applyBorder="1" applyAlignment="1">
      <alignment horizontal="center"/>
    </xf>
    <xf numFmtId="0" fontId="0" fillId="24" borderId="854" xfId="0" applyFill="1" applyBorder="1" applyAlignment="1">
      <alignment horizontal="center"/>
    </xf>
    <xf numFmtId="0" fontId="14" fillId="24" borderId="846" xfId="0" applyFont="1" applyFill="1" applyBorder="1" applyAlignment="1">
      <alignment horizontal="left"/>
    </xf>
    <xf numFmtId="0" fontId="14" fillId="24" borderId="845" xfId="0" applyFont="1" applyFill="1" applyBorder="1" applyAlignment="1">
      <alignment horizontal="left"/>
    </xf>
    <xf numFmtId="0" fontId="9" fillId="24" borderId="846" xfId="0" applyFont="1" applyFill="1" applyBorder="1" applyAlignment="1">
      <alignment horizontal="left"/>
    </xf>
    <xf numFmtId="0" fontId="9" fillId="24" borderId="845" xfId="0" applyFont="1" applyFill="1" applyBorder="1" applyAlignment="1">
      <alignment horizontal="left"/>
    </xf>
    <xf numFmtId="0" fontId="8" fillId="24" borderId="846" xfId="0" applyFont="1" applyFill="1" applyBorder="1" applyAlignment="1">
      <alignment horizontal="left"/>
    </xf>
    <xf numFmtId="0" fontId="8" fillId="24" borderId="845" xfId="0" applyFont="1" applyFill="1" applyBorder="1" applyAlignment="1">
      <alignment horizontal="left"/>
    </xf>
    <xf numFmtId="0" fontId="10" fillId="24" borderId="846" xfId="0" applyFont="1" applyFill="1" applyBorder="1" applyAlignment="1">
      <alignment horizontal="left"/>
    </xf>
    <xf numFmtId="0" fontId="10" fillId="24" borderId="845" xfId="0" applyFont="1" applyFill="1" applyBorder="1" applyAlignment="1">
      <alignment horizontal="left"/>
    </xf>
    <xf numFmtId="0" fontId="8" fillId="24" borderId="852" xfId="0" applyFont="1" applyFill="1" applyBorder="1" applyAlignment="1">
      <alignment horizontal="left"/>
    </xf>
    <xf numFmtId="0" fontId="8" fillId="24" borderId="851" xfId="0" applyFont="1" applyFill="1" applyBorder="1" applyAlignment="1">
      <alignment horizontal="left"/>
    </xf>
    <xf numFmtId="0" fontId="10" fillId="24" borderId="852" xfId="0" applyFont="1" applyFill="1" applyBorder="1" applyAlignment="1">
      <alignment horizontal="left"/>
    </xf>
    <xf numFmtId="0" fontId="10" fillId="24" borderId="851" xfId="0" applyFont="1" applyFill="1" applyBorder="1" applyAlignment="1">
      <alignment horizontal="left"/>
    </xf>
    <xf numFmtId="0" fontId="5" fillId="24" borderId="851" xfId="0" applyFont="1" applyFill="1" applyBorder="1" applyAlignment="1">
      <alignment horizontal="center"/>
    </xf>
    <xf numFmtId="0" fontId="0" fillId="24" borderId="858" xfId="0" applyFill="1" applyBorder="1" applyAlignment="1">
      <alignment horizontal="center"/>
    </xf>
    <xf numFmtId="0" fontId="0" fillId="24" borderId="857" xfId="0" applyFill="1" applyBorder="1" applyAlignment="1">
      <alignment horizontal="center"/>
    </xf>
    <xf numFmtId="0" fontId="0" fillId="24" borderId="859" xfId="0" applyFill="1" applyBorder="1" applyAlignment="1">
      <alignment horizontal="center"/>
    </xf>
    <xf numFmtId="0" fontId="0" fillId="24" borderId="860" xfId="0" applyFill="1" applyBorder="1" applyAlignment="1">
      <alignment horizontal="center"/>
    </xf>
    <xf numFmtId="0" fontId="5" fillId="24" borderId="857" xfId="0" applyFont="1" applyFill="1" applyBorder="1" applyAlignment="1">
      <alignment horizontal="center"/>
    </xf>
    <xf numFmtId="0" fontId="0" fillId="24" borderId="864" xfId="0" applyFill="1" applyBorder="1" applyAlignment="1">
      <alignment horizontal="center"/>
    </xf>
    <xf numFmtId="0" fontId="0" fillId="24" borderId="863" xfId="0" applyFill="1" applyBorder="1" applyAlignment="1">
      <alignment horizontal="center"/>
    </xf>
    <xf numFmtId="0" fontId="0" fillId="24" borderId="865" xfId="0" applyFill="1" applyBorder="1" applyAlignment="1">
      <alignment horizontal="center"/>
    </xf>
    <xf numFmtId="0" fontId="0" fillId="24" borderId="866" xfId="0" applyFill="1" applyBorder="1" applyAlignment="1">
      <alignment horizontal="center"/>
    </xf>
    <xf numFmtId="0" fontId="8" fillId="24" borderId="858" xfId="0" applyFont="1" applyFill="1" applyBorder="1" applyAlignment="1">
      <alignment horizontal="left"/>
    </xf>
    <xf numFmtId="0" fontId="8" fillId="24" borderId="857" xfId="0" applyFont="1" applyFill="1" applyBorder="1" applyAlignment="1">
      <alignment horizontal="left"/>
    </xf>
    <xf numFmtId="0" fontId="10" fillId="24" borderId="858" xfId="0" applyFont="1" applyFill="1" applyBorder="1" applyAlignment="1">
      <alignment horizontal="left"/>
    </xf>
    <xf numFmtId="0" fontId="10" fillId="24" borderId="857" xfId="0" applyFont="1" applyFill="1" applyBorder="1" applyAlignment="1">
      <alignment horizontal="left"/>
    </xf>
    <xf numFmtId="0" fontId="8" fillId="24" borderId="864" xfId="0" applyFont="1" applyFill="1" applyBorder="1" applyAlignment="1">
      <alignment horizontal="left"/>
    </xf>
    <xf numFmtId="0" fontId="8" fillId="24" borderId="863" xfId="0" applyFont="1" applyFill="1" applyBorder="1" applyAlignment="1">
      <alignment horizontal="left"/>
    </xf>
    <xf numFmtId="0" fontId="10" fillId="24" borderId="864" xfId="0" applyFont="1" applyFill="1" applyBorder="1" applyAlignment="1">
      <alignment horizontal="left"/>
    </xf>
    <xf numFmtId="0" fontId="10" fillId="24" borderId="863" xfId="0" applyFont="1" applyFill="1" applyBorder="1" applyAlignment="1">
      <alignment horizontal="left"/>
    </xf>
    <xf numFmtId="0" fontId="5" fillId="24" borderId="863" xfId="0" applyFont="1" applyFill="1" applyBorder="1" applyAlignment="1">
      <alignment horizontal="center"/>
    </xf>
    <xf numFmtId="0" fontId="0" fillId="24" borderId="870" xfId="0" applyFill="1" applyBorder="1" applyAlignment="1">
      <alignment horizontal="center"/>
    </xf>
    <xf numFmtId="0" fontId="0" fillId="24" borderId="869" xfId="0" applyFill="1" applyBorder="1" applyAlignment="1">
      <alignment horizontal="center"/>
    </xf>
    <xf numFmtId="0" fontId="0" fillId="24" borderId="871" xfId="0" applyFill="1" applyBorder="1" applyAlignment="1">
      <alignment horizontal="center"/>
    </xf>
    <xf numFmtId="0" fontId="0" fillId="24" borderId="872" xfId="0" applyFill="1" applyBorder="1" applyAlignment="1">
      <alignment horizontal="center"/>
    </xf>
    <xf numFmtId="0" fontId="5" fillId="24" borderId="869" xfId="0" applyFont="1" applyFill="1" applyBorder="1" applyAlignment="1">
      <alignment horizontal="center"/>
    </xf>
    <xf numFmtId="0" fontId="0" fillId="24" borderId="876" xfId="0" applyFill="1" applyBorder="1" applyAlignment="1">
      <alignment horizontal="center"/>
    </xf>
    <xf numFmtId="0" fontId="0" fillId="24" borderId="875" xfId="0" applyFill="1" applyBorder="1" applyAlignment="1">
      <alignment horizontal="center"/>
    </xf>
    <xf numFmtId="0" fontId="0" fillId="24" borderId="877" xfId="0" applyFill="1" applyBorder="1" applyAlignment="1">
      <alignment horizontal="center"/>
    </xf>
    <xf numFmtId="0" fontId="0" fillId="24" borderId="878" xfId="0" applyFill="1" applyBorder="1" applyAlignment="1">
      <alignment horizontal="center"/>
    </xf>
    <xf numFmtId="0" fontId="8" fillId="24" borderId="870" xfId="0" applyFont="1" applyFill="1" applyBorder="1" applyAlignment="1">
      <alignment horizontal="left"/>
    </xf>
    <xf numFmtId="0" fontId="8" fillId="24" borderId="869" xfId="0" applyFont="1" applyFill="1" applyBorder="1" applyAlignment="1">
      <alignment horizontal="left"/>
    </xf>
    <xf numFmtId="0" fontId="10" fillId="24" borderId="870" xfId="0" applyFont="1" applyFill="1" applyBorder="1" applyAlignment="1">
      <alignment horizontal="left"/>
    </xf>
    <xf numFmtId="0" fontId="10" fillId="24" borderId="869" xfId="0" applyFont="1" applyFill="1" applyBorder="1" applyAlignment="1">
      <alignment horizontal="left"/>
    </xf>
  </cellXfs>
  <cellStyles count="3"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colors>
    <mruColors>
      <color rgb="FFFF99FF"/>
      <color rgb="FF6666FF"/>
      <color rgb="FFC00000"/>
      <color rgb="FFCC3300"/>
      <color rgb="FF993366"/>
      <color rgb="FF7030A0"/>
      <color rgb="FFCCCCFF"/>
      <color rgb="FFCCFF66"/>
      <color rgb="FFBB86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theme" Target="theme/theme1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sharedStrings" Target="sharedStrings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microsoft.com/office/2006/relationships/vbaProject" Target="vbaProject.bin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externalLink" Target="externalLinks/externalLink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styles" Target="style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calcChain" Target="calcChain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5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5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5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5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5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5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5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5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6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6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6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6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6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6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6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6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6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6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7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7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7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7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7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7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7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7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7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7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8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8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8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8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8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8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8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8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8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8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9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9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9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9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9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9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9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9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9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19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0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0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0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0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0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0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0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0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0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0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1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1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1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1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1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1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1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1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1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1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2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2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2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2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2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2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2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2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2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2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3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3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3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3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3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3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3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3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3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3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4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4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4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4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4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4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4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4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4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4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5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5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5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5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5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5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5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5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5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5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6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6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6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6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6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6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6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6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6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6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7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7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7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7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7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7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7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7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7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7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8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8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8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8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8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8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8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8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8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8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9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9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9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9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9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9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9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9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9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29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0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0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0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0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0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0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0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0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0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0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1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1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1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1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1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1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1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1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1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1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2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2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2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2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2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2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2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2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2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2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3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3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3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3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3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3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3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3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3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3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4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4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4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4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4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4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4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4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4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4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5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5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5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53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54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55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56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57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58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59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60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61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_rels/drawing362.xml.rels><?xml version="1.0" encoding="UTF-8" standalone="yes"?>
<Relationships xmlns="http://schemas.openxmlformats.org/package/2006/relationships"><Relationship Id="rId1" Type="http://schemas.openxmlformats.org/officeDocument/2006/relationships/image" Target="file:///M:\IMAGEN\ABOCOSA-LOGO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92668</xdr:colOff>
      <xdr:row>4</xdr:row>
      <xdr:rowOff>79464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273768" cy="99386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92668</xdr:colOff>
      <xdr:row>4</xdr:row>
      <xdr:rowOff>79464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273768" cy="9938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228600</xdr:colOff>
      <xdr:row>4</xdr:row>
      <xdr:rowOff>185526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9700" cy="109992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173938</xdr:colOff>
      <xdr:row>4</xdr:row>
      <xdr:rowOff>142874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5038" cy="105727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173938</xdr:colOff>
      <xdr:row>4</xdr:row>
      <xdr:rowOff>142874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5038" cy="105727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137314</xdr:colOff>
      <xdr:row>4</xdr:row>
      <xdr:rowOff>114300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18415" cy="10287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161924</xdr:colOff>
      <xdr:row>4</xdr:row>
      <xdr:rowOff>133502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43025" cy="104790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0</xdr:row>
      <xdr:rowOff>0</xdr:rowOff>
    </xdr:from>
    <xdr:to>
      <xdr:col>2</xdr:col>
      <xdr:colOff>209549</xdr:colOff>
      <xdr:row>4</xdr:row>
      <xdr:rowOff>148366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90574" y="0"/>
          <a:ext cx="1362075" cy="1062766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173938</xdr:colOff>
      <xdr:row>4</xdr:row>
      <xdr:rowOff>142874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5038" cy="1057274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173938</xdr:colOff>
      <xdr:row>4</xdr:row>
      <xdr:rowOff>142874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5038" cy="1057274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152400</xdr:colOff>
      <xdr:row>4</xdr:row>
      <xdr:rowOff>126070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33500" cy="1040470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173938</xdr:colOff>
      <xdr:row>4</xdr:row>
      <xdr:rowOff>142874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5038" cy="1057274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161924</xdr:colOff>
      <xdr:row>4</xdr:row>
      <xdr:rowOff>133502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43025" cy="1047902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228600</xdr:colOff>
      <xdr:row>4</xdr:row>
      <xdr:rowOff>170662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81050" y="0"/>
          <a:ext cx="1390650" cy="1085062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742949</xdr:colOff>
      <xdr:row>0</xdr:row>
      <xdr:rowOff>0</xdr:rowOff>
    </xdr:from>
    <xdr:to>
      <xdr:col>2</xdr:col>
      <xdr:colOff>180974</xdr:colOff>
      <xdr:row>4</xdr:row>
      <xdr:rowOff>163230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42949" y="0"/>
          <a:ext cx="1381125" cy="1077630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173938</xdr:colOff>
      <xdr:row>4</xdr:row>
      <xdr:rowOff>142874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5038" cy="1057274"/>
        </a:xfrm>
        <a:prstGeom prst="rect">
          <a:avLst/>
        </a:prstGeom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171450</xdr:colOff>
      <xdr:row>4</xdr:row>
      <xdr:rowOff>140934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2550" cy="1055334"/>
        </a:xfrm>
        <a:prstGeom prst="rect">
          <a:avLst/>
        </a:prstGeom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3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171450</xdr:colOff>
      <xdr:row>4</xdr:row>
      <xdr:rowOff>140934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2550" cy="1055334"/>
        </a:xfrm>
        <a:prstGeom prst="rect">
          <a:avLst/>
        </a:prstGeom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3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0</xdr:row>
      <xdr:rowOff>0</xdr:rowOff>
    </xdr:from>
    <xdr:to>
      <xdr:col>2</xdr:col>
      <xdr:colOff>219074</xdr:colOff>
      <xdr:row>4</xdr:row>
      <xdr:rowOff>163230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81049" y="0"/>
          <a:ext cx="1381125" cy="1077630"/>
        </a:xfrm>
        <a:prstGeom prst="rect">
          <a:avLst/>
        </a:prstGeom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4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173938</xdr:colOff>
      <xdr:row>4</xdr:row>
      <xdr:rowOff>142874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4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5038" cy="1057274"/>
        </a:xfrm>
        <a:prstGeom prst="rect">
          <a:avLst/>
        </a:prstGeom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219074</xdr:colOff>
      <xdr:row>4</xdr:row>
      <xdr:rowOff>178094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00175" cy="1092494"/>
        </a:xfrm>
        <a:prstGeom prst="rect">
          <a:avLst/>
        </a:prstGeom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149522</xdr:colOff>
      <xdr:row>4</xdr:row>
      <xdr:rowOff>123824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30622" cy="1038224"/>
        </a:xfrm>
        <a:prstGeom prst="rect">
          <a:avLst/>
        </a:prstGeom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752474</xdr:colOff>
      <xdr:row>0</xdr:row>
      <xdr:rowOff>0</xdr:rowOff>
    </xdr:from>
    <xdr:to>
      <xdr:col>2</xdr:col>
      <xdr:colOff>190499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2474" y="0"/>
          <a:ext cx="1381125" cy="1077630"/>
        </a:xfrm>
        <a:prstGeom prst="rect">
          <a:avLst/>
        </a:prstGeom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752474</xdr:colOff>
      <xdr:row>0</xdr:row>
      <xdr:rowOff>0</xdr:rowOff>
    </xdr:from>
    <xdr:to>
      <xdr:col>2</xdr:col>
      <xdr:colOff>171449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2474" y="0"/>
          <a:ext cx="1362075" cy="1062766"/>
        </a:xfrm>
        <a:prstGeom prst="rect">
          <a:avLst/>
        </a:prstGeom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173938</xdr:colOff>
      <xdr:row>4</xdr:row>
      <xdr:rowOff>142874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5038" cy="1057274"/>
        </a:xfrm>
        <a:prstGeom prst="rect">
          <a:avLst/>
        </a:prstGeom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161730</xdr:colOff>
      <xdr:row>4</xdr:row>
      <xdr:rowOff>133350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42830" cy="1047750"/>
        </a:xfrm>
        <a:prstGeom prst="rect">
          <a:avLst/>
        </a:prstGeom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173938</xdr:colOff>
      <xdr:row>4</xdr:row>
      <xdr:rowOff>142874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5038" cy="1057274"/>
        </a:xfrm>
        <a:prstGeom prst="rect">
          <a:avLst/>
        </a:prstGeom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173938</xdr:colOff>
      <xdr:row>4</xdr:row>
      <xdr:rowOff>142874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5038" cy="1057274"/>
        </a:xfrm>
        <a:prstGeom prst="rect">
          <a:avLst/>
        </a:prstGeom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219074</xdr:colOff>
      <xdr:row>4</xdr:row>
      <xdr:rowOff>178094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00175" cy="1092494"/>
        </a:xfrm>
        <a:prstGeom prst="rect">
          <a:avLst/>
        </a:prstGeom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92668</xdr:colOff>
      <xdr:row>4</xdr:row>
      <xdr:rowOff>79464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273768" cy="993864"/>
        </a:xfrm>
        <a:prstGeom prst="rect">
          <a:avLst/>
        </a:prstGeom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752475</xdr:colOff>
      <xdr:row>0</xdr:row>
      <xdr:rowOff>0</xdr:rowOff>
    </xdr:from>
    <xdr:to>
      <xdr:col>2</xdr:col>
      <xdr:colOff>180975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2475" y="0"/>
          <a:ext cx="1371600" cy="1070198"/>
        </a:xfrm>
        <a:prstGeom prst="rect">
          <a:avLst/>
        </a:prstGeom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152400</xdr:colOff>
      <xdr:row>4</xdr:row>
      <xdr:rowOff>126070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33500" cy="1040470"/>
        </a:xfrm>
        <a:prstGeom prst="rect">
          <a:avLst/>
        </a:prstGeom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0</xdr:row>
      <xdr:rowOff>0</xdr:rowOff>
    </xdr:from>
    <xdr:to>
      <xdr:col>2</xdr:col>
      <xdr:colOff>209549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71524" y="0"/>
          <a:ext cx="1381125" cy="1077630"/>
        </a:xfrm>
        <a:prstGeom prst="rect">
          <a:avLst/>
        </a:prstGeom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171450</xdr:colOff>
      <xdr:row>4</xdr:row>
      <xdr:rowOff>140934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2550" cy="1055334"/>
        </a:xfrm>
        <a:prstGeom prst="rect">
          <a:avLst/>
        </a:prstGeom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752474</xdr:colOff>
      <xdr:row>0</xdr:row>
      <xdr:rowOff>0</xdr:rowOff>
    </xdr:from>
    <xdr:to>
      <xdr:col>2</xdr:col>
      <xdr:colOff>188827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2474" y="0"/>
          <a:ext cx="1379453" cy="1076324"/>
        </a:xfrm>
        <a:prstGeom prst="rect">
          <a:avLst/>
        </a:prstGeom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742950</xdr:colOff>
      <xdr:row>0</xdr:row>
      <xdr:rowOff>0</xdr:rowOff>
    </xdr:from>
    <xdr:to>
      <xdr:col>2</xdr:col>
      <xdr:colOff>190500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42950" y="0"/>
          <a:ext cx="1390650" cy="1085062"/>
        </a:xfrm>
        <a:prstGeom prst="rect">
          <a:avLst/>
        </a:prstGeom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0</xdr:row>
      <xdr:rowOff>0</xdr:rowOff>
    </xdr:from>
    <xdr:to>
      <xdr:col>2</xdr:col>
      <xdr:colOff>228599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90574" y="0"/>
          <a:ext cx="1381125" cy="1077630"/>
        </a:xfrm>
        <a:prstGeom prst="rect">
          <a:avLst/>
        </a:prstGeom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1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0</xdr:rowOff>
    </xdr:from>
    <xdr:to>
      <xdr:col>2</xdr:col>
      <xdr:colOff>190305</xdr:colOff>
      <xdr:row>4</xdr:row>
      <xdr:rowOff>133350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90575" y="0"/>
          <a:ext cx="1342830" cy="1047750"/>
        </a:xfrm>
        <a:prstGeom prst="rect">
          <a:avLst/>
        </a:prstGeom>
      </xdr:spPr>
    </xdr:pic>
    <xdr:clientData/>
  </xdr:twoCellAnchor>
</xdr:wsDr>
</file>

<file path=xl/drawings/drawing15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5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15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15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15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5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228600</xdr:colOff>
      <xdr:row>4</xdr:row>
      <xdr:rowOff>185526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9700" cy="1099926"/>
        </a:xfrm>
        <a:prstGeom prst="rect">
          <a:avLst/>
        </a:prstGeom>
      </xdr:spPr>
    </xdr:pic>
    <xdr:clientData/>
  </xdr:twoCellAnchor>
</xdr:wsDr>
</file>

<file path=xl/drawings/drawing15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6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16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16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16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16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6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171450</xdr:colOff>
      <xdr:row>4</xdr:row>
      <xdr:rowOff>140934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2550" cy="1055334"/>
        </a:xfrm>
        <a:prstGeom prst="rect">
          <a:avLst/>
        </a:prstGeom>
      </xdr:spPr>
    </xdr:pic>
    <xdr:clientData/>
  </xdr:twoCellAnchor>
</xdr:wsDr>
</file>

<file path=xl/drawings/drawing16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16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6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16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17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17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7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17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222768</xdr:colOff>
      <xdr:row>4</xdr:row>
      <xdr:rowOff>180974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3868" cy="1095374"/>
        </a:xfrm>
        <a:prstGeom prst="rect">
          <a:avLst/>
        </a:prstGeom>
      </xdr:spPr>
    </xdr:pic>
    <xdr:clientData/>
  </xdr:twoCellAnchor>
</xdr:wsDr>
</file>

<file path=xl/drawings/drawing17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228600</xdr:colOff>
      <xdr:row>4</xdr:row>
      <xdr:rowOff>185526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9700" cy="1099926"/>
        </a:xfrm>
        <a:prstGeom prst="rect">
          <a:avLst/>
        </a:prstGeom>
      </xdr:spPr>
    </xdr:pic>
    <xdr:clientData/>
  </xdr:twoCellAnchor>
</xdr:wsDr>
</file>

<file path=xl/drawings/drawing17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7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7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7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17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18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18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18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18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18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228600</xdr:colOff>
      <xdr:row>4</xdr:row>
      <xdr:rowOff>185524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09701" cy="1099924"/>
        </a:xfrm>
        <a:prstGeom prst="rect">
          <a:avLst/>
        </a:prstGeom>
      </xdr:spPr>
    </xdr:pic>
    <xdr:clientData/>
  </xdr:twoCellAnchor>
</xdr:wsDr>
</file>

<file path=xl/drawings/drawing18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752474</xdr:colOff>
      <xdr:row>0</xdr:row>
      <xdr:rowOff>0</xdr:rowOff>
    </xdr:from>
    <xdr:to>
      <xdr:col>2</xdr:col>
      <xdr:colOff>209549</xdr:colOff>
      <xdr:row>4</xdr:row>
      <xdr:rowOff>178094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2474" y="0"/>
          <a:ext cx="1400175" cy="1092494"/>
        </a:xfrm>
        <a:prstGeom prst="rect">
          <a:avLst/>
        </a:prstGeom>
      </xdr:spPr>
    </xdr:pic>
    <xdr:clientData/>
  </xdr:twoCellAnchor>
</xdr:wsDr>
</file>

<file path=xl/drawings/drawing18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219074</xdr:colOff>
      <xdr:row>4</xdr:row>
      <xdr:rowOff>178094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00175" cy="1092494"/>
        </a:xfrm>
        <a:prstGeom prst="rect">
          <a:avLst/>
        </a:prstGeom>
      </xdr:spPr>
    </xdr:pic>
    <xdr:clientData/>
  </xdr:twoCellAnchor>
</xdr:wsDr>
</file>

<file path=xl/drawings/drawing18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18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222768</xdr:colOff>
      <xdr:row>4</xdr:row>
      <xdr:rowOff>180974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3868" cy="1095374"/>
        </a:xfrm>
        <a:prstGeom prst="rect">
          <a:avLst/>
        </a:prstGeom>
      </xdr:spPr>
    </xdr:pic>
    <xdr:clientData/>
  </xdr:twoCellAnchor>
</xdr:wsDr>
</file>

<file path=xl/drawings/drawing18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19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234974</xdr:colOff>
      <xdr:row>5</xdr:row>
      <xdr:rowOff>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16075" cy="1104900"/>
        </a:xfrm>
        <a:prstGeom prst="rect">
          <a:avLst/>
        </a:prstGeom>
      </xdr:spPr>
    </xdr:pic>
    <xdr:clientData/>
  </xdr:twoCellAnchor>
</xdr:wsDr>
</file>

<file path=xl/drawings/drawing19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222768</xdr:colOff>
      <xdr:row>4</xdr:row>
      <xdr:rowOff>180974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3868" cy="1095374"/>
        </a:xfrm>
        <a:prstGeom prst="rect">
          <a:avLst/>
        </a:prstGeom>
      </xdr:spPr>
    </xdr:pic>
    <xdr:clientData/>
  </xdr:twoCellAnchor>
</xdr:wsDr>
</file>

<file path=xl/drawings/drawing19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19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173938</xdr:colOff>
      <xdr:row>4</xdr:row>
      <xdr:rowOff>142874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5038" cy="1057274"/>
        </a:xfrm>
        <a:prstGeom prst="rect">
          <a:avLst/>
        </a:prstGeom>
      </xdr:spPr>
    </xdr:pic>
    <xdr:clientData/>
  </xdr:twoCellAnchor>
</xdr:wsDr>
</file>

<file path=xl/drawings/drawing19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19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219074</xdr:colOff>
      <xdr:row>4</xdr:row>
      <xdr:rowOff>178094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00175" cy="1092494"/>
        </a:xfrm>
        <a:prstGeom prst="rect">
          <a:avLst/>
        </a:prstGeom>
      </xdr:spPr>
    </xdr:pic>
    <xdr:clientData/>
  </xdr:twoCellAnchor>
</xdr:wsDr>
</file>

<file path=xl/drawings/drawing19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222768</xdr:colOff>
      <xdr:row>4</xdr:row>
      <xdr:rowOff>180974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3868" cy="1095374"/>
        </a:xfrm>
        <a:prstGeom prst="rect">
          <a:avLst/>
        </a:prstGeom>
      </xdr:spPr>
    </xdr:pic>
    <xdr:clientData/>
  </xdr:twoCellAnchor>
</xdr:wsDr>
</file>

<file path=xl/drawings/drawing19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19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19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0</xdr:row>
      <xdr:rowOff>0</xdr:rowOff>
    </xdr:from>
    <xdr:to>
      <xdr:col>2</xdr:col>
      <xdr:colOff>228599</xdr:colOff>
      <xdr:row>4</xdr:row>
      <xdr:rowOff>178094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71524" y="0"/>
          <a:ext cx="1400175" cy="1092494"/>
        </a:xfrm>
        <a:prstGeom prst="rect">
          <a:avLst/>
        </a:prstGeom>
      </xdr:spPr>
    </xdr:pic>
    <xdr:clientData/>
  </xdr:twoCellAnchor>
</xdr:wsDr>
</file>

<file path=xl/drawings/drawing20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219074</xdr:colOff>
      <xdr:row>4</xdr:row>
      <xdr:rowOff>178094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00175" cy="1092494"/>
        </a:xfrm>
        <a:prstGeom prst="rect">
          <a:avLst/>
        </a:prstGeom>
      </xdr:spPr>
    </xdr:pic>
    <xdr:clientData/>
  </xdr:twoCellAnchor>
</xdr:wsDr>
</file>

<file path=xl/drawings/drawing20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742950</xdr:colOff>
      <xdr:row>0</xdr:row>
      <xdr:rowOff>0</xdr:rowOff>
    </xdr:from>
    <xdr:to>
      <xdr:col>2</xdr:col>
      <xdr:colOff>209550</xdr:colOff>
      <xdr:row>4</xdr:row>
      <xdr:rowOff>185526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42950" y="0"/>
          <a:ext cx="1409700" cy="1099926"/>
        </a:xfrm>
        <a:prstGeom prst="rect">
          <a:avLst/>
        </a:prstGeom>
      </xdr:spPr>
    </xdr:pic>
    <xdr:clientData/>
  </xdr:twoCellAnchor>
</xdr:wsDr>
</file>

<file path=xl/drawings/drawing20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222768</xdr:colOff>
      <xdr:row>4</xdr:row>
      <xdr:rowOff>180974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3868" cy="1095374"/>
        </a:xfrm>
        <a:prstGeom prst="rect">
          <a:avLst/>
        </a:prstGeom>
      </xdr:spPr>
    </xdr:pic>
    <xdr:clientData/>
  </xdr:twoCellAnchor>
</xdr:wsDr>
</file>

<file path=xl/drawings/drawing20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20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219074</xdr:colOff>
      <xdr:row>4</xdr:row>
      <xdr:rowOff>178094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00175" cy="1092494"/>
        </a:xfrm>
        <a:prstGeom prst="rect">
          <a:avLst/>
        </a:prstGeom>
      </xdr:spPr>
    </xdr:pic>
    <xdr:clientData/>
  </xdr:twoCellAnchor>
</xdr:wsDr>
</file>

<file path=xl/drawings/drawing20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20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20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20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20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2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219074</xdr:colOff>
      <xdr:row>4</xdr:row>
      <xdr:rowOff>178094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00175" cy="1092494"/>
        </a:xfrm>
        <a:prstGeom prst="rect">
          <a:avLst/>
        </a:prstGeom>
      </xdr:spPr>
    </xdr:pic>
    <xdr:clientData/>
  </xdr:twoCellAnchor>
</xdr:wsDr>
</file>

<file path=xl/drawings/drawing2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228600</xdr:colOff>
      <xdr:row>4</xdr:row>
      <xdr:rowOff>185526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9700" cy="1099926"/>
        </a:xfrm>
        <a:prstGeom prst="rect">
          <a:avLst/>
        </a:prstGeom>
      </xdr:spPr>
    </xdr:pic>
    <xdr:clientData/>
  </xdr:twoCellAnchor>
</xdr:wsDr>
</file>

<file path=xl/drawings/drawing2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222768</xdr:colOff>
      <xdr:row>4</xdr:row>
      <xdr:rowOff>180974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3868" cy="1095374"/>
        </a:xfrm>
        <a:prstGeom prst="rect">
          <a:avLst/>
        </a:prstGeom>
      </xdr:spPr>
    </xdr:pic>
    <xdr:clientData/>
  </xdr:twoCellAnchor>
</xdr:wsDr>
</file>

<file path=xl/drawings/drawing2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173938</xdr:colOff>
      <xdr:row>4</xdr:row>
      <xdr:rowOff>142874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5038" cy="1057274"/>
        </a:xfrm>
        <a:prstGeom prst="rect">
          <a:avLst/>
        </a:prstGeom>
      </xdr:spPr>
    </xdr:pic>
    <xdr:clientData/>
  </xdr:twoCellAnchor>
</xdr:wsDr>
</file>

<file path=xl/drawings/drawing2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219074</xdr:colOff>
      <xdr:row>4</xdr:row>
      <xdr:rowOff>178094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00175" cy="1092494"/>
        </a:xfrm>
        <a:prstGeom prst="rect">
          <a:avLst/>
        </a:prstGeom>
      </xdr:spPr>
    </xdr:pic>
    <xdr:clientData/>
  </xdr:twoCellAnchor>
</xdr:wsDr>
</file>

<file path=xl/drawings/drawing2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2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2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2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2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742949</xdr:colOff>
      <xdr:row>0</xdr:row>
      <xdr:rowOff>0</xdr:rowOff>
    </xdr:from>
    <xdr:to>
      <xdr:col>2</xdr:col>
      <xdr:colOff>180974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42949" y="0"/>
          <a:ext cx="1381125" cy="1077630"/>
        </a:xfrm>
        <a:prstGeom prst="rect">
          <a:avLst/>
        </a:prstGeom>
      </xdr:spPr>
    </xdr:pic>
    <xdr:clientData/>
  </xdr:twoCellAnchor>
</xdr:wsDr>
</file>

<file path=xl/drawings/drawing2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228600</xdr:colOff>
      <xdr:row>4</xdr:row>
      <xdr:rowOff>185526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9700" cy="1099926"/>
        </a:xfrm>
        <a:prstGeom prst="rect">
          <a:avLst/>
        </a:prstGeom>
      </xdr:spPr>
    </xdr:pic>
    <xdr:clientData/>
  </xdr:twoCellAnchor>
</xdr:wsDr>
</file>

<file path=xl/drawings/drawing2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2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2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2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171450</xdr:colOff>
      <xdr:row>4</xdr:row>
      <xdr:rowOff>140934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2550" cy="1055334"/>
        </a:xfrm>
        <a:prstGeom prst="rect">
          <a:avLst/>
        </a:prstGeom>
      </xdr:spPr>
    </xdr:pic>
    <xdr:clientData/>
  </xdr:twoCellAnchor>
</xdr:wsDr>
</file>

<file path=xl/drawings/drawing2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222768</xdr:colOff>
      <xdr:row>4</xdr:row>
      <xdr:rowOff>180974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3868" cy="1095374"/>
        </a:xfrm>
        <a:prstGeom prst="rect">
          <a:avLst/>
        </a:prstGeom>
      </xdr:spPr>
    </xdr:pic>
    <xdr:clientData/>
  </xdr:twoCellAnchor>
</xdr:wsDr>
</file>

<file path=xl/drawings/drawing2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2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2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2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2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2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2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2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2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2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92668</xdr:colOff>
      <xdr:row>4</xdr:row>
      <xdr:rowOff>79464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273768" cy="993864"/>
        </a:xfrm>
        <a:prstGeom prst="rect">
          <a:avLst/>
        </a:prstGeom>
      </xdr:spPr>
    </xdr:pic>
    <xdr:clientData/>
  </xdr:twoCellAnchor>
</xdr:wsDr>
</file>

<file path=xl/drawings/drawing2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23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2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23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24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24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2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2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2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222768</xdr:colOff>
      <xdr:row>4</xdr:row>
      <xdr:rowOff>180974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3868" cy="1095374"/>
        </a:xfrm>
        <a:prstGeom prst="rect">
          <a:avLst/>
        </a:prstGeom>
      </xdr:spPr>
    </xdr:pic>
    <xdr:clientData/>
  </xdr:twoCellAnchor>
</xdr:wsDr>
</file>

<file path=xl/drawings/drawing24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2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173938</xdr:colOff>
      <xdr:row>4</xdr:row>
      <xdr:rowOff>142874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5038" cy="1057274"/>
        </a:xfrm>
        <a:prstGeom prst="rect">
          <a:avLst/>
        </a:prstGeom>
      </xdr:spPr>
    </xdr:pic>
    <xdr:clientData/>
  </xdr:twoCellAnchor>
</xdr:wsDr>
</file>

<file path=xl/drawings/drawing24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2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2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2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228600</xdr:colOff>
      <xdr:row>4</xdr:row>
      <xdr:rowOff>185526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9700" cy="1099926"/>
        </a:xfrm>
        <a:prstGeom prst="rect">
          <a:avLst/>
        </a:prstGeom>
      </xdr:spPr>
    </xdr:pic>
    <xdr:clientData/>
  </xdr:twoCellAnchor>
</xdr:wsDr>
</file>

<file path=xl/drawings/drawing2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222768</xdr:colOff>
      <xdr:row>4</xdr:row>
      <xdr:rowOff>180974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3868" cy="1095374"/>
        </a:xfrm>
        <a:prstGeom prst="rect">
          <a:avLst/>
        </a:prstGeom>
      </xdr:spPr>
    </xdr:pic>
    <xdr:clientData/>
  </xdr:twoCellAnchor>
</xdr:wsDr>
</file>

<file path=xl/drawings/drawing2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228600</xdr:colOff>
      <xdr:row>4</xdr:row>
      <xdr:rowOff>185526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9700" cy="1099926"/>
        </a:xfrm>
        <a:prstGeom prst="rect">
          <a:avLst/>
        </a:prstGeom>
      </xdr:spPr>
    </xdr:pic>
    <xdr:clientData/>
  </xdr:twoCellAnchor>
</xdr:wsDr>
</file>

<file path=xl/drawings/drawing25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25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25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25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25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25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25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238124</xdr:colOff>
      <xdr:row>5</xdr:row>
      <xdr:rowOff>2458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19225" cy="1107358"/>
        </a:xfrm>
        <a:prstGeom prst="rect">
          <a:avLst/>
        </a:prstGeom>
      </xdr:spPr>
    </xdr:pic>
    <xdr:clientData/>
  </xdr:twoCellAnchor>
</xdr:wsDr>
</file>

<file path=xl/drawings/drawing26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26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228600</xdr:colOff>
      <xdr:row>4</xdr:row>
      <xdr:rowOff>185526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9700" cy="1099926"/>
        </a:xfrm>
        <a:prstGeom prst="rect">
          <a:avLst/>
        </a:prstGeom>
      </xdr:spPr>
    </xdr:pic>
    <xdr:clientData/>
  </xdr:twoCellAnchor>
</xdr:wsDr>
</file>

<file path=xl/drawings/drawing26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238124</xdr:colOff>
      <xdr:row>5</xdr:row>
      <xdr:rowOff>2458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19225" cy="1107358"/>
        </a:xfrm>
        <a:prstGeom prst="rect">
          <a:avLst/>
        </a:prstGeom>
      </xdr:spPr>
    </xdr:pic>
    <xdr:clientData/>
  </xdr:twoCellAnchor>
</xdr:wsDr>
</file>

<file path=xl/drawings/drawing26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26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26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26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26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0</xdr:rowOff>
    </xdr:from>
    <xdr:to>
      <xdr:col>2</xdr:col>
      <xdr:colOff>238125</xdr:colOff>
      <xdr:row>4</xdr:row>
      <xdr:rowOff>185526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71525" y="0"/>
          <a:ext cx="1409700" cy="1099926"/>
        </a:xfrm>
        <a:prstGeom prst="rect">
          <a:avLst/>
        </a:prstGeom>
      </xdr:spPr>
    </xdr:pic>
    <xdr:clientData/>
  </xdr:twoCellAnchor>
</xdr:wsDr>
</file>

<file path=xl/drawings/drawing26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0</xdr:row>
      <xdr:rowOff>0</xdr:rowOff>
    </xdr:from>
    <xdr:to>
      <xdr:col>2</xdr:col>
      <xdr:colOff>209549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71524" y="0"/>
          <a:ext cx="1381125" cy="1077630"/>
        </a:xfrm>
        <a:prstGeom prst="rect">
          <a:avLst/>
        </a:prstGeom>
      </xdr:spPr>
    </xdr:pic>
    <xdr:clientData/>
  </xdr:twoCellAnchor>
</xdr:wsDr>
</file>

<file path=xl/drawings/drawing26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27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219074</xdr:colOff>
      <xdr:row>4</xdr:row>
      <xdr:rowOff>178094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00175" cy="1092494"/>
        </a:xfrm>
        <a:prstGeom prst="rect">
          <a:avLst/>
        </a:prstGeom>
      </xdr:spPr>
    </xdr:pic>
    <xdr:clientData/>
  </xdr:twoCellAnchor>
</xdr:wsDr>
</file>

<file path=xl/drawings/drawing27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27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27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247182</xdr:colOff>
      <xdr:row>5</xdr:row>
      <xdr:rowOff>9524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28283" cy="1114424"/>
        </a:xfrm>
        <a:prstGeom prst="rect">
          <a:avLst/>
        </a:prstGeom>
      </xdr:spPr>
    </xdr:pic>
    <xdr:clientData/>
  </xdr:twoCellAnchor>
</xdr:wsDr>
</file>

<file path=xl/drawings/drawing27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27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27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180975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62075" cy="1062766"/>
        </a:xfrm>
        <a:prstGeom prst="rect">
          <a:avLst/>
        </a:prstGeom>
      </xdr:spPr>
    </xdr:pic>
    <xdr:clientData/>
  </xdr:twoCellAnchor>
</xdr:wsDr>
</file>

<file path=xl/drawings/drawing27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27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27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28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28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28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228600</xdr:colOff>
      <xdr:row>4</xdr:row>
      <xdr:rowOff>185526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9700" cy="1099926"/>
        </a:xfrm>
        <a:prstGeom prst="rect">
          <a:avLst/>
        </a:prstGeom>
      </xdr:spPr>
    </xdr:pic>
    <xdr:clientData/>
  </xdr:twoCellAnchor>
</xdr:wsDr>
</file>

<file path=xl/drawings/drawing28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28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752474</xdr:colOff>
      <xdr:row>0</xdr:row>
      <xdr:rowOff>0</xdr:rowOff>
    </xdr:from>
    <xdr:to>
      <xdr:col>2</xdr:col>
      <xdr:colOff>190499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2474" y="0"/>
          <a:ext cx="1381125" cy="1077630"/>
        </a:xfrm>
        <a:prstGeom prst="rect">
          <a:avLst/>
        </a:prstGeom>
      </xdr:spPr>
    </xdr:pic>
    <xdr:clientData/>
  </xdr:twoCellAnchor>
</xdr:wsDr>
</file>

<file path=xl/drawings/drawing28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28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173938</xdr:colOff>
      <xdr:row>4</xdr:row>
      <xdr:rowOff>142874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5038" cy="1057274"/>
        </a:xfrm>
        <a:prstGeom prst="rect">
          <a:avLst/>
        </a:prstGeom>
      </xdr:spPr>
    </xdr:pic>
    <xdr:clientData/>
  </xdr:twoCellAnchor>
</xdr:wsDr>
</file>

<file path=xl/drawings/drawing28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28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92668</xdr:colOff>
      <xdr:row>4</xdr:row>
      <xdr:rowOff>79464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273768" cy="993864"/>
        </a:xfrm>
        <a:prstGeom prst="rect">
          <a:avLst/>
        </a:prstGeom>
      </xdr:spPr>
    </xdr:pic>
    <xdr:clientData/>
  </xdr:twoCellAnchor>
</xdr:wsDr>
</file>

<file path=xl/drawings/drawing28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29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161924</xdr:colOff>
      <xdr:row>4</xdr:row>
      <xdr:rowOff>133502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43025" cy="1047902"/>
        </a:xfrm>
        <a:prstGeom prst="rect">
          <a:avLst/>
        </a:prstGeom>
      </xdr:spPr>
    </xdr:pic>
    <xdr:clientData/>
  </xdr:twoCellAnchor>
</xdr:wsDr>
</file>

<file path=xl/drawings/drawing29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173938</xdr:colOff>
      <xdr:row>4</xdr:row>
      <xdr:rowOff>142874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5038" cy="1057274"/>
        </a:xfrm>
        <a:prstGeom prst="rect">
          <a:avLst/>
        </a:prstGeom>
      </xdr:spPr>
    </xdr:pic>
    <xdr:clientData/>
  </xdr:twoCellAnchor>
</xdr:wsDr>
</file>

<file path=xl/drawings/drawing29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173938</xdr:colOff>
      <xdr:row>4</xdr:row>
      <xdr:rowOff>142874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5038" cy="1057274"/>
        </a:xfrm>
        <a:prstGeom prst="rect">
          <a:avLst/>
        </a:prstGeom>
      </xdr:spPr>
    </xdr:pic>
    <xdr:clientData/>
  </xdr:twoCellAnchor>
</xdr:wsDr>
</file>

<file path=xl/drawings/drawing29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29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171450</xdr:colOff>
      <xdr:row>4</xdr:row>
      <xdr:rowOff>140934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2550" cy="1055334"/>
        </a:xfrm>
        <a:prstGeom prst="rect">
          <a:avLst/>
        </a:prstGeom>
      </xdr:spPr>
    </xdr:pic>
    <xdr:clientData/>
  </xdr:twoCellAnchor>
</xdr:wsDr>
</file>

<file path=xl/drawings/drawing29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29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29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29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219074</xdr:colOff>
      <xdr:row>4</xdr:row>
      <xdr:rowOff>178094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00175" cy="1092494"/>
        </a:xfrm>
        <a:prstGeom prst="rect">
          <a:avLst/>
        </a:prstGeom>
      </xdr:spPr>
    </xdr:pic>
    <xdr:clientData/>
  </xdr:twoCellAnchor>
</xdr:wsDr>
</file>

<file path=xl/drawings/drawing29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161924</xdr:colOff>
      <xdr:row>4</xdr:row>
      <xdr:rowOff>133502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43025" cy="1047902"/>
        </a:xfrm>
        <a:prstGeom prst="rect">
          <a:avLst/>
        </a:prstGeom>
      </xdr:spPr>
    </xdr:pic>
    <xdr:clientData/>
  </xdr:twoCellAnchor>
</xdr:wsDr>
</file>

<file path=xl/drawings/drawing30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30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161924</xdr:colOff>
      <xdr:row>4</xdr:row>
      <xdr:rowOff>133502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43025" cy="1047902"/>
        </a:xfrm>
        <a:prstGeom prst="rect">
          <a:avLst/>
        </a:prstGeom>
      </xdr:spPr>
    </xdr:pic>
    <xdr:clientData/>
  </xdr:twoCellAnchor>
</xdr:wsDr>
</file>

<file path=xl/drawings/drawing30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30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30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228600</xdr:colOff>
      <xdr:row>4</xdr:row>
      <xdr:rowOff>185526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9700" cy="1099926"/>
        </a:xfrm>
        <a:prstGeom prst="rect">
          <a:avLst/>
        </a:prstGeom>
      </xdr:spPr>
    </xdr:pic>
    <xdr:clientData/>
  </xdr:twoCellAnchor>
</xdr:wsDr>
</file>

<file path=xl/drawings/drawing30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30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30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30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219074</xdr:colOff>
      <xdr:row>4</xdr:row>
      <xdr:rowOff>178094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00175" cy="1092494"/>
        </a:xfrm>
        <a:prstGeom prst="rect">
          <a:avLst/>
        </a:prstGeom>
      </xdr:spPr>
    </xdr:pic>
    <xdr:clientData/>
  </xdr:twoCellAnchor>
</xdr:wsDr>
</file>

<file path=xl/drawings/drawing30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3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173938</xdr:colOff>
      <xdr:row>4</xdr:row>
      <xdr:rowOff>142874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5038" cy="1057274"/>
        </a:xfrm>
        <a:prstGeom prst="rect">
          <a:avLst/>
        </a:prstGeom>
      </xdr:spPr>
    </xdr:pic>
    <xdr:clientData/>
  </xdr:twoCellAnchor>
</xdr:wsDr>
</file>

<file path=xl/drawings/drawing3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3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219074</xdr:colOff>
      <xdr:row>4</xdr:row>
      <xdr:rowOff>178094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00175" cy="1092494"/>
        </a:xfrm>
        <a:prstGeom prst="rect">
          <a:avLst/>
        </a:prstGeom>
      </xdr:spPr>
    </xdr:pic>
    <xdr:clientData/>
  </xdr:twoCellAnchor>
</xdr:wsDr>
</file>

<file path=xl/drawings/drawing3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3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228600</xdr:colOff>
      <xdr:row>4</xdr:row>
      <xdr:rowOff>185526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9700" cy="1099926"/>
        </a:xfrm>
        <a:prstGeom prst="rect">
          <a:avLst/>
        </a:prstGeom>
      </xdr:spPr>
    </xdr:pic>
    <xdr:clientData/>
  </xdr:twoCellAnchor>
</xdr:wsDr>
</file>

<file path=xl/drawings/drawing3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219074</xdr:colOff>
      <xdr:row>4</xdr:row>
      <xdr:rowOff>178094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00175" cy="1092494"/>
        </a:xfrm>
        <a:prstGeom prst="rect">
          <a:avLst/>
        </a:prstGeom>
      </xdr:spPr>
    </xdr:pic>
    <xdr:clientData/>
  </xdr:twoCellAnchor>
</xdr:wsDr>
</file>

<file path=xl/drawings/drawing3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219074</xdr:colOff>
      <xdr:row>4</xdr:row>
      <xdr:rowOff>178094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00175" cy="1092494"/>
        </a:xfrm>
        <a:prstGeom prst="rect">
          <a:avLst/>
        </a:prstGeom>
      </xdr:spPr>
    </xdr:pic>
    <xdr:clientData/>
  </xdr:twoCellAnchor>
</xdr:wsDr>
</file>

<file path=xl/drawings/drawing3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3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228600</xdr:colOff>
      <xdr:row>4</xdr:row>
      <xdr:rowOff>185526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9700" cy="1099926"/>
        </a:xfrm>
        <a:prstGeom prst="rect">
          <a:avLst/>
        </a:prstGeom>
      </xdr:spPr>
    </xdr:pic>
    <xdr:clientData/>
  </xdr:twoCellAnchor>
</xdr:wsDr>
</file>

<file path=xl/drawings/drawing3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3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3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3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222768</xdr:colOff>
      <xdr:row>4</xdr:row>
      <xdr:rowOff>180974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3868" cy="1095374"/>
        </a:xfrm>
        <a:prstGeom prst="rect">
          <a:avLst/>
        </a:prstGeom>
      </xdr:spPr>
    </xdr:pic>
    <xdr:clientData/>
  </xdr:twoCellAnchor>
</xdr:wsDr>
</file>

<file path=xl/drawings/drawing3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222768</xdr:colOff>
      <xdr:row>4</xdr:row>
      <xdr:rowOff>180974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3868" cy="1095374"/>
        </a:xfrm>
        <a:prstGeom prst="rect">
          <a:avLst/>
        </a:prstGeom>
      </xdr:spPr>
    </xdr:pic>
    <xdr:clientData/>
  </xdr:twoCellAnchor>
</xdr:wsDr>
</file>

<file path=xl/drawings/drawing3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3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3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210560</xdr:colOff>
      <xdr:row>4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1660" cy="1085850"/>
        </a:xfrm>
        <a:prstGeom prst="rect">
          <a:avLst/>
        </a:prstGeom>
      </xdr:spPr>
    </xdr:pic>
    <xdr:clientData/>
  </xdr:twoCellAnchor>
</xdr:wsDr>
</file>

<file path=xl/drawings/drawing3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219074</xdr:colOff>
      <xdr:row>4</xdr:row>
      <xdr:rowOff>178094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00175" cy="1092494"/>
        </a:xfrm>
        <a:prstGeom prst="rect">
          <a:avLst/>
        </a:prstGeom>
      </xdr:spPr>
    </xdr:pic>
    <xdr:clientData/>
  </xdr:twoCellAnchor>
</xdr:wsDr>
</file>

<file path=xl/drawings/drawing3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228600</xdr:colOff>
      <xdr:row>4</xdr:row>
      <xdr:rowOff>185526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9700" cy="1099926"/>
        </a:xfrm>
        <a:prstGeom prst="rect">
          <a:avLst/>
        </a:prstGeom>
      </xdr:spPr>
    </xdr:pic>
    <xdr:clientData/>
  </xdr:twoCellAnchor>
</xdr:wsDr>
</file>

<file path=xl/drawings/drawing3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3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3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219074</xdr:colOff>
      <xdr:row>4</xdr:row>
      <xdr:rowOff>178094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00175" cy="1092494"/>
        </a:xfrm>
        <a:prstGeom prst="rect">
          <a:avLst/>
        </a:prstGeom>
      </xdr:spPr>
    </xdr:pic>
    <xdr:clientData/>
  </xdr:twoCellAnchor>
</xdr:wsDr>
</file>

<file path=xl/drawings/drawing3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247650</xdr:colOff>
      <xdr:row>5</xdr:row>
      <xdr:rowOff>9888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28750" cy="1114788"/>
        </a:xfrm>
        <a:prstGeom prst="rect">
          <a:avLst/>
        </a:prstGeom>
      </xdr:spPr>
    </xdr:pic>
    <xdr:clientData/>
  </xdr:twoCellAnchor>
</xdr:wsDr>
</file>

<file path=xl/drawings/drawing3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3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752474</xdr:colOff>
      <xdr:row>0</xdr:row>
      <xdr:rowOff>0</xdr:rowOff>
    </xdr:from>
    <xdr:to>
      <xdr:col>2</xdr:col>
      <xdr:colOff>190499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2474" y="0"/>
          <a:ext cx="1381125" cy="1077630"/>
        </a:xfrm>
        <a:prstGeom prst="rect">
          <a:avLst/>
        </a:prstGeom>
      </xdr:spPr>
    </xdr:pic>
    <xdr:clientData/>
  </xdr:twoCellAnchor>
</xdr:wsDr>
</file>

<file path=xl/drawings/drawing3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238124</xdr:colOff>
      <xdr:row>5</xdr:row>
      <xdr:rowOff>2458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19225" cy="1107358"/>
        </a:xfrm>
        <a:prstGeom prst="rect">
          <a:avLst/>
        </a:prstGeom>
      </xdr:spPr>
    </xdr:pic>
    <xdr:clientData/>
  </xdr:twoCellAnchor>
</xdr:wsDr>
</file>

<file path=xl/drawings/drawing3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33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33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3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34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219074</xdr:colOff>
      <xdr:row>4</xdr:row>
      <xdr:rowOff>178094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00175" cy="1092494"/>
        </a:xfrm>
        <a:prstGeom prst="rect">
          <a:avLst/>
        </a:prstGeom>
      </xdr:spPr>
    </xdr:pic>
    <xdr:clientData/>
  </xdr:twoCellAnchor>
</xdr:wsDr>
</file>

<file path=xl/drawings/drawing34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3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3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171450</xdr:colOff>
      <xdr:row>4</xdr:row>
      <xdr:rowOff>140934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52550" cy="1055334"/>
        </a:xfrm>
        <a:prstGeom prst="rect">
          <a:avLst/>
        </a:prstGeom>
      </xdr:spPr>
    </xdr:pic>
    <xdr:clientData/>
  </xdr:twoCellAnchor>
</xdr:wsDr>
</file>

<file path=xl/drawings/drawing3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34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186144</xdr:colOff>
      <xdr:row>4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7245" cy="1066800"/>
        </a:xfrm>
        <a:prstGeom prst="rect">
          <a:avLst/>
        </a:prstGeom>
      </xdr:spPr>
    </xdr:pic>
    <xdr:clientData/>
  </xdr:twoCellAnchor>
</xdr:wsDr>
</file>

<file path=xl/drawings/drawing34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161924</xdr:colOff>
      <xdr:row>4</xdr:row>
      <xdr:rowOff>133502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43025" cy="1047902"/>
        </a:xfrm>
        <a:prstGeom prst="rect">
          <a:avLst/>
        </a:prstGeom>
      </xdr:spPr>
    </xdr:pic>
    <xdr:clientData/>
  </xdr:twoCellAnchor>
</xdr:wsDr>
</file>

<file path=xl/drawings/drawing34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3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3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drawings/drawing3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228600</xdr:colOff>
      <xdr:row>4</xdr:row>
      <xdr:rowOff>185526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9700" cy="1099926"/>
        </a:xfrm>
        <a:prstGeom prst="rect">
          <a:avLst/>
        </a:prstGeom>
      </xdr:spPr>
    </xdr:pic>
    <xdr:clientData/>
  </xdr:twoCellAnchor>
</xdr:wsDr>
</file>

<file path=xl/drawings/drawing3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3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228600</xdr:colOff>
      <xdr:row>4</xdr:row>
      <xdr:rowOff>185526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9700" cy="1099926"/>
        </a:xfrm>
        <a:prstGeom prst="rect">
          <a:avLst/>
        </a:prstGeom>
      </xdr:spPr>
    </xdr:pic>
    <xdr:clientData/>
  </xdr:twoCellAnchor>
</xdr:wsDr>
</file>

<file path=xl/drawings/drawing35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35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35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200024</xdr:colOff>
      <xdr:row>4</xdr:row>
      <xdr:rowOff>163230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81125" cy="1077630"/>
        </a:xfrm>
        <a:prstGeom prst="rect">
          <a:avLst/>
        </a:prstGeom>
      </xdr:spPr>
    </xdr:pic>
    <xdr:clientData/>
  </xdr:twoCellAnchor>
</xdr:wsDr>
</file>

<file path=xl/drawings/drawing35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190500</xdr:colOff>
      <xdr:row>4</xdr:row>
      <xdr:rowOff>155798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71600" cy="1070198"/>
        </a:xfrm>
        <a:prstGeom prst="rect">
          <a:avLst/>
        </a:prstGeom>
      </xdr:spPr>
    </xdr:pic>
    <xdr:clientData/>
  </xdr:twoCellAnchor>
</xdr:wsDr>
</file>

<file path=xl/drawings/drawing35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228600</xdr:colOff>
      <xdr:row>4</xdr:row>
      <xdr:rowOff>185526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9700" cy="1099926"/>
        </a:xfrm>
        <a:prstGeom prst="rect">
          <a:avLst/>
        </a:prstGeom>
      </xdr:spPr>
    </xdr:pic>
    <xdr:clientData/>
  </xdr:twoCellAnchor>
</xdr:wsDr>
</file>

<file path=xl/drawings/drawing35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198352</xdr:colOff>
      <xdr:row>4</xdr:row>
      <xdr:rowOff>161924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79453" cy="1076324"/>
        </a:xfrm>
        <a:prstGeom prst="rect">
          <a:avLst/>
        </a:prstGeom>
      </xdr:spPr>
    </xdr:pic>
    <xdr:clientData/>
  </xdr:twoCellAnchor>
</xdr:wsDr>
</file>

<file path=xl/drawings/drawing35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228600</xdr:colOff>
      <xdr:row>4</xdr:row>
      <xdr:rowOff>185526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409700" cy="1099926"/>
        </a:xfrm>
        <a:prstGeom prst="rect">
          <a:avLst/>
        </a:prstGeom>
      </xdr:spPr>
    </xdr:pic>
    <xdr:clientData/>
  </xdr:twoCellAnchor>
</xdr:wsDr>
</file>

<file path=xl/drawings/drawing36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180974</xdr:colOff>
      <xdr:row>4</xdr:row>
      <xdr:rowOff>148366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362075" cy="1062766"/>
        </a:xfrm>
        <a:prstGeom prst="rect">
          <a:avLst/>
        </a:prstGeom>
      </xdr:spPr>
    </xdr:pic>
    <xdr:clientData/>
  </xdr:twoCellAnchor>
</xdr:wsDr>
</file>

<file path=xl/drawings/drawing36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761999</xdr:colOff>
      <xdr:row>0</xdr:row>
      <xdr:rowOff>0</xdr:rowOff>
    </xdr:from>
    <xdr:to>
      <xdr:col>2</xdr:col>
      <xdr:colOff>234974</xdr:colOff>
      <xdr:row>5</xdr:row>
      <xdr:rowOff>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1999" y="0"/>
          <a:ext cx="1416075" cy="1104900"/>
        </a:xfrm>
        <a:prstGeom prst="rect">
          <a:avLst/>
        </a:prstGeom>
      </xdr:spPr>
    </xdr:pic>
    <xdr:clientData/>
  </xdr:twoCellAnchor>
</xdr:wsDr>
</file>

<file path=xl/drawings/drawing36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209550</xdr:colOff>
      <xdr:row>4</xdr:row>
      <xdr:rowOff>170662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62000" y="0"/>
          <a:ext cx="1390650" cy="10850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iscal/COMPRAS/2025/COMPRAS%20REFAC-SERV%20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LP-994"/>
      <sheetName val="AG-995"/>
      <sheetName val="SLP-996"/>
      <sheetName val="CY-997"/>
      <sheetName val="SV-998"/>
      <sheetName val="SLP-999"/>
      <sheetName val="SLP-1000"/>
      <sheetName val="SV-1001"/>
      <sheetName val="SLP-1002"/>
      <sheetName val="SLP-1003"/>
      <sheetName val="SLP-1004"/>
      <sheetName val="SV-1005"/>
      <sheetName val="SLP-1006"/>
      <sheetName val="SLP-1007"/>
      <sheetName val="SLP-1008"/>
      <sheetName val="CY-1009"/>
      <sheetName val="SV-1010"/>
      <sheetName val="SLP-1011"/>
      <sheetName val="SLP-1012"/>
      <sheetName val="SV-1013"/>
      <sheetName val="SLP-1014"/>
      <sheetName val="SLP-1015"/>
      <sheetName val="AG-1016"/>
      <sheetName val="SLP-1017"/>
      <sheetName val="SLP-1018"/>
      <sheetName val="AG-1019"/>
      <sheetName val="SV-1020"/>
      <sheetName val="SV-1021"/>
      <sheetName val="SLP-1022"/>
      <sheetName val="SV-1023"/>
      <sheetName val="AG-1024"/>
      <sheetName val="SV-1025"/>
      <sheetName val="SLP-1026"/>
      <sheetName val="SLP-1027"/>
      <sheetName val="SLP-1028"/>
      <sheetName val="SLP-1029"/>
      <sheetName val="SLP-1030"/>
      <sheetName val="SLP-1031"/>
      <sheetName val="SLP-1032"/>
      <sheetName val="SV-1033"/>
      <sheetName val="SV-1034"/>
      <sheetName val="AG-1035"/>
      <sheetName val="SV-1036"/>
      <sheetName val="OC-1037"/>
      <sheetName val="SLP-1038"/>
      <sheetName val="SLP-1039"/>
      <sheetName val="AG-1040"/>
      <sheetName val="SLP-1041"/>
      <sheetName val="SLP-1042"/>
      <sheetName val="SLP-1043"/>
      <sheetName val="SLP-1044"/>
      <sheetName val="1045"/>
      <sheetName val="SV-1046"/>
      <sheetName val="1047"/>
      <sheetName val="SLP-1048"/>
      <sheetName val="SLP-1049"/>
      <sheetName val="SLP-1050"/>
      <sheetName val="1051"/>
      <sheetName val="SLP-1052"/>
      <sheetName val="AG-1054"/>
      <sheetName val="1055"/>
      <sheetName val="SLP-1056"/>
      <sheetName val="S-1057"/>
      <sheetName val="SLP-1058"/>
      <sheetName val="SLP-1059"/>
      <sheetName val="SLP-1060"/>
      <sheetName val="SV-1061"/>
      <sheetName val="SV-1062"/>
      <sheetName val="AG-1063"/>
      <sheetName val="AG-1064"/>
      <sheetName val="1065"/>
      <sheetName val="SV-1066"/>
      <sheetName val="SLP-1067"/>
      <sheetName val="SLP-1068"/>
      <sheetName val="SLP-1069-A"/>
      <sheetName val="SLP-1070"/>
      <sheetName val="AG-1071"/>
      <sheetName val="SV-1072"/>
      <sheetName val="SV-1073"/>
      <sheetName val="1074"/>
      <sheetName val="AG-1075"/>
      <sheetName val="AG-1076"/>
      <sheetName val="SLP-1077"/>
      <sheetName val="1078"/>
      <sheetName val="SV-1079"/>
      <sheetName val="SV-1080"/>
      <sheetName val="SV-1081"/>
      <sheetName val="SLP-1082"/>
      <sheetName val="SV-1083"/>
      <sheetName val="AG-1084"/>
      <sheetName val="AG-1085"/>
      <sheetName val="AG-1086"/>
      <sheetName val="SLP-1087"/>
      <sheetName val="SLM-1088"/>
      <sheetName val="AG-1089"/>
      <sheetName val="AG-1090"/>
      <sheetName val="AG-1091"/>
      <sheetName val="SLP-1092"/>
      <sheetName val="1093"/>
      <sheetName val="AG-1094"/>
      <sheetName val="AG-1095"/>
      <sheetName val="AG-1096"/>
      <sheetName val="AG-1097"/>
      <sheetName val="1098"/>
      <sheetName val="SLP-1099"/>
      <sheetName val="1100"/>
      <sheetName val="AG-1101"/>
      <sheetName val="AG-1102"/>
      <sheetName val="1103"/>
      <sheetName val="1104"/>
      <sheetName val="1105"/>
      <sheetName val="1106"/>
      <sheetName val="SV-1107"/>
      <sheetName val="UG-1108"/>
      <sheetName val="SLP-1109"/>
      <sheetName val="SLP-1110"/>
      <sheetName val="1111"/>
      <sheetName val="SLP-1112"/>
      <sheetName val="UG-1113"/>
      <sheetName val="UG-1114"/>
      <sheetName val="1115"/>
      <sheetName val="1116"/>
      <sheetName val="SLP-1117"/>
      <sheetName val="SLP-1118"/>
      <sheetName val="SV-1119"/>
      <sheetName val="AG-1120"/>
      <sheetName val="AG-1121"/>
      <sheetName val="AG-1122"/>
      <sheetName val="AG-1123"/>
      <sheetName val="SLP-1124"/>
      <sheetName val="SLP-1125"/>
      <sheetName val="UG-1126"/>
      <sheetName val="RSOC-1127"/>
      <sheetName val="RSOC-1128"/>
      <sheetName val="AG-1129"/>
      <sheetName val="SM-1130"/>
      <sheetName val="SLP-1131"/>
      <sheetName val="SLP-1132"/>
      <sheetName val="SLP-1133"/>
      <sheetName val="SLP-1134"/>
      <sheetName val="AG-1135"/>
      <sheetName val="UG-1136"/>
      <sheetName val="UG-1137"/>
      <sheetName val="1138"/>
      <sheetName val="1139"/>
      <sheetName val="1140"/>
      <sheetName val="1141"/>
      <sheetName val="AG-1142"/>
      <sheetName val="AG-1143"/>
      <sheetName val="AG-1144"/>
      <sheetName val="AG-1145"/>
      <sheetName val="AG-1146"/>
      <sheetName val="AG-1147"/>
      <sheetName val="AG-1148"/>
      <sheetName val="SLP-1149"/>
      <sheetName val="AG-1150"/>
      <sheetName val="SLP-1151"/>
      <sheetName val="AG-1152"/>
      <sheetName val="1153"/>
      <sheetName val="AG-1154"/>
      <sheetName val="AG-1155"/>
      <sheetName val="AG-1156"/>
      <sheetName val="AG-1157"/>
      <sheetName val="UG-1158"/>
      <sheetName val="AG-1159"/>
      <sheetName val="SM-1160"/>
      <sheetName val="AG-1161"/>
      <sheetName val="AG-1162"/>
      <sheetName val="1163"/>
      <sheetName val="1164"/>
      <sheetName val="SV-1165"/>
      <sheetName val="SV-1166"/>
      <sheetName val="UG-1167"/>
      <sheetName val="UG-1168"/>
      <sheetName val="AG-1169"/>
      <sheetName val="AG-1170"/>
      <sheetName val="AG-1172"/>
      <sheetName val="UG-1171"/>
      <sheetName val="1173"/>
      <sheetName val="1174"/>
      <sheetName val="1175"/>
      <sheetName val="SLP-1176"/>
      <sheetName val="UG-1177"/>
      <sheetName val="SM-1178"/>
      <sheetName val="AG-1179"/>
      <sheetName val="AG-1180"/>
      <sheetName val="SLP-1181"/>
      <sheetName val="UG-1182"/>
      <sheetName val="UG-1183"/>
      <sheetName val="UG-1184"/>
      <sheetName val="AG-1185"/>
      <sheetName val="1186"/>
      <sheetName val="SLP-1187"/>
      <sheetName val="SLP-1188"/>
      <sheetName val="SLP-1189"/>
      <sheetName val="1190"/>
      <sheetName val="AG-1191"/>
      <sheetName val="SLP-1192"/>
      <sheetName val="AG-1193"/>
      <sheetName val="AG-1194"/>
      <sheetName val="AG-1195"/>
      <sheetName val="AG-1196"/>
      <sheetName val="UG-1197"/>
      <sheetName val="SLP-1198"/>
      <sheetName val="1199"/>
      <sheetName val="AG-1200"/>
      <sheetName val="UG-1201"/>
      <sheetName val="AG-1202"/>
      <sheetName val="AG-1203"/>
      <sheetName val="AG-1204"/>
      <sheetName val="1205"/>
      <sheetName val="SV-1206"/>
      <sheetName val="UG-1207"/>
      <sheetName val="AGOC-1208"/>
      <sheetName val="SLPOC-1209"/>
      <sheetName val="SLPOC-1211"/>
      <sheetName val="SLP-1212"/>
      <sheetName val="AG-1213"/>
      <sheetName val="UG-1214"/>
      <sheetName val="AG-1215"/>
      <sheetName val="AG-1216"/>
      <sheetName val="SLP-1217"/>
      <sheetName val="AG-1218"/>
      <sheetName val="1219"/>
      <sheetName val="1220"/>
      <sheetName val="UG-1221"/>
      <sheetName val="S-1222"/>
      <sheetName val="S-1223"/>
      <sheetName val="S-1224"/>
      <sheetName val="AG-1225"/>
      <sheetName val="AG-1226"/>
      <sheetName val="AG-1267"/>
      <sheetName val="AG-1268"/>
      <sheetName val="AG-1269"/>
      <sheetName val="AG-1270"/>
      <sheetName val="S-1271"/>
      <sheetName val="AG-1272"/>
      <sheetName val="S-1273"/>
      <sheetName val="AG-1274"/>
      <sheetName val="S-1275"/>
      <sheetName val="S-1276"/>
      <sheetName val="SLP-1278"/>
      <sheetName val="1279"/>
      <sheetName val="AG-1280"/>
      <sheetName val="S-1281"/>
      <sheetName val="AG-1282"/>
      <sheetName val="AG-1283"/>
      <sheetName val="SLP-1284"/>
      <sheetName val="AG-1285"/>
      <sheetName val="SLP-1286"/>
      <sheetName val="S-1287"/>
      <sheetName val="1288"/>
      <sheetName val="AG-1289"/>
      <sheetName val="S-1290"/>
      <sheetName val="UG-1291"/>
      <sheetName val="AG-1292"/>
      <sheetName val="AG-1293"/>
      <sheetName val="AG-1294"/>
      <sheetName val="UG-1295"/>
      <sheetName val="1296"/>
      <sheetName val="S-1297"/>
      <sheetName val="AG-1298"/>
      <sheetName val="AG-1299"/>
      <sheetName val="SLP-1300"/>
      <sheetName val="UG-1301"/>
      <sheetName val="SLP-1302"/>
      <sheetName val="1303"/>
      <sheetName val="AG-1304"/>
      <sheetName val="AG-1305"/>
      <sheetName val="SLP-1306"/>
      <sheetName val="SLP-1307"/>
      <sheetName val="SLP-1308"/>
      <sheetName val="SLP-1309"/>
      <sheetName val="SLP-1310"/>
      <sheetName val="AG-1311"/>
      <sheetName val="AG-1312"/>
      <sheetName val="AG-1312-"/>
      <sheetName val="SLPOC-1313"/>
      <sheetName val="SLPOC-1314"/>
      <sheetName val="SLP-1315"/>
      <sheetName val="S-1316"/>
      <sheetName val="1317"/>
      <sheetName val="SLP-1318"/>
      <sheetName val="SV-1319"/>
      <sheetName val="UG-1320"/>
      <sheetName val="S-1321"/>
      <sheetName val="S-1322"/>
      <sheetName val="SLP-1323"/>
      <sheetName val="1324"/>
      <sheetName val="S-1325"/>
      <sheetName val="S-1326"/>
      <sheetName val="S-1327"/>
      <sheetName val="1328"/>
      <sheetName val="1329"/>
      <sheetName val="AG-1330"/>
      <sheetName val="AG-1331"/>
      <sheetName val="SLP-1332"/>
      <sheetName val="S-1333"/>
      <sheetName val="1334"/>
      <sheetName val="SLP-1335"/>
      <sheetName val="SLP-1336"/>
      <sheetName val="S-1337"/>
      <sheetName val="S-1338"/>
      <sheetName val="S-1339"/>
      <sheetName val="S-1340"/>
      <sheetName val="AG-1341"/>
      <sheetName val="SLP-1342"/>
      <sheetName val="SLP-1343"/>
      <sheetName val="1344"/>
      <sheetName val="AG-1345"/>
      <sheetName val="AG-1346"/>
      <sheetName val="SLP-1347"/>
      <sheetName val="SLP-1348"/>
      <sheetName val="AG-1349"/>
      <sheetName val="AG-1350"/>
      <sheetName val="SLP-1351"/>
      <sheetName val="1352"/>
      <sheetName val="SLP-1353"/>
      <sheetName val="AG-1354"/>
      <sheetName val="AG-1355"/>
      <sheetName val="SLP-1356"/>
      <sheetName val="1357"/>
      <sheetName val="SLP-1358"/>
      <sheetName val="S-1359"/>
      <sheetName val="AG-1360"/>
      <sheetName val="AG-1361"/>
      <sheetName val="S-1362"/>
      <sheetName val="S-1363"/>
      <sheetName val="SLP-1364"/>
      <sheetName val="1365"/>
      <sheetName val="SLP-1365"/>
      <sheetName val="CY-1366"/>
      <sheetName val="CY-1367"/>
      <sheetName val="1368"/>
      <sheetName val="1369"/>
      <sheetName val="AG-1370"/>
      <sheetName val="1371"/>
      <sheetName val="1372"/>
      <sheetName val="SLPOC-1373"/>
      <sheetName val="SLPOC-1374"/>
      <sheetName val="AG-1375"/>
      <sheetName val="AG-1376"/>
      <sheetName val="1377"/>
      <sheetName val="SLP-1378"/>
      <sheetName val="AG-1379"/>
      <sheetName val="SLP-1380"/>
      <sheetName val="1381"/>
      <sheetName val="SLP-1382"/>
      <sheetName val="SLP-1383"/>
      <sheetName val="SLP-1384"/>
      <sheetName val="SLP-1385"/>
      <sheetName val="SLP-1386"/>
      <sheetName val="SLP-1387"/>
      <sheetName val="SLP-1388"/>
      <sheetName val="SLP-1389"/>
      <sheetName val="AG-1390"/>
      <sheetName val="1391"/>
      <sheetName val="SLP-1392"/>
      <sheetName val="SLP-1393"/>
      <sheetName val="1394"/>
      <sheetName val="SLP-1395"/>
      <sheetName val="AG-1396"/>
      <sheetName val="AG-1397"/>
      <sheetName val="CY-1398"/>
      <sheetName val="SLP-1399"/>
      <sheetName val="SLP-1400"/>
      <sheetName val="SLP-1401"/>
      <sheetName val="SLP-1402"/>
      <sheetName val="SLP-1403"/>
      <sheetName val="1404"/>
      <sheetName val="SLP-1405"/>
      <sheetName val="S-1406"/>
      <sheetName val="SLP-1407"/>
      <sheetName val="SLP-1408"/>
      <sheetName val="AG-1409"/>
      <sheetName val="CY-1410"/>
      <sheetName val="CY-1411"/>
      <sheetName val="SLP-1412"/>
      <sheetName val="CY-1413"/>
      <sheetName val="1414"/>
      <sheetName val="CY-1415"/>
      <sheetName val="1416"/>
      <sheetName val="1417"/>
      <sheetName val="CY-1418"/>
      <sheetName val="S-1419"/>
      <sheetName val="S-1420"/>
      <sheetName val="CY-1421"/>
      <sheetName val="S-1422"/>
      <sheetName val="CY-1423"/>
      <sheetName val="SLP-1424"/>
      <sheetName val="CY-1425"/>
      <sheetName val="S-1426"/>
      <sheetName val="SLP-1427"/>
      <sheetName val="CY-1428"/>
      <sheetName val="CY-1429"/>
      <sheetName val="SLP-1430"/>
      <sheetName val="CY-1431"/>
      <sheetName val="SLP-1432"/>
      <sheetName val="SLP-1433"/>
      <sheetName val="CY-1434"/>
      <sheetName val="CY-1435"/>
      <sheetName val="CY-1436"/>
      <sheetName val="CY-1437"/>
      <sheetName val="CY-1438"/>
      <sheetName val="CY-1439"/>
      <sheetName val="CY-1440"/>
      <sheetName val="1441"/>
      <sheetName val="S-1442"/>
      <sheetName val="S-1443"/>
      <sheetName val="CY-1444"/>
      <sheetName val="CY-1445"/>
      <sheetName val="CY-1446"/>
      <sheetName val="1447"/>
      <sheetName val="S-1448"/>
      <sheetName val="S-1449"/>
      <sheetName val="S-1450"/>
      <sheetName val="UG-1451"/>
      <sheetName val="S-1452"/>
      <sheetName val="1453"/>
      <sheetName val="1454"/>
      <sheetName val="1455"/>
      <sheetName val="1456"/>
      <sheetName val="C-1457"/>
      <sheetName val="C-1458"/>
      <sheetName val="C-1459"/>
      <sheetName val="C-1460"/>
      <sheetName val="C-1461"/>
      <sheetName val="SLP-1462"/>
      <sheetName val="1463"/>
      <sheetName val="SLP-1464"/>
      <sheetName val="C-1465"/>
      <sheetName val="C-1466"/>
      <sheetName val="C-1467"/>
      <sheetName val="C-1468"/>
      <sheetName val="C-1469"/>
      <sheetName val="C-1470"/>
      <sheetName val="C-1471"/>
      <sheetName val="S-1472"/>
      <sheetName val="S-1473"/>
      <sheetName val="1474"/>
      <sheetName val="C-1475"/>
      <sheetName val="S-1476"/>
      <sheetName val="SLP-1477"/>
      <sheetName val="C-1478"/>
      <sheetName val="C-1479"/>
      <sheetName val="S-1480"/>
      <sheetName val="C-1481"/>
      <sheetName val="S-1482"/>
      <sheetName val="C-1483"/>
      <sheetName val="C-1484"/>
      <sheetName val="S-1485"/>
      <sheetName val="S-1486"/>
      <sheetName val="C-1487"/>
      <sheetName val="C-1488"/>
      <sheetName val="C-1489"/>
      <sheetName val="C-1490"/>
      <sheetName val="SLP-1491"/>
      <sheetName val="S-1492"/>
      <sheetName val="S-1493"/>
      <sheetName val="SLP-1494"/>
      <sheetName val="SLP-1495"/>
      <sheetName val="SLP-1496"/>
      <sheetName val="C-1497"/>
      <sheetName val="1498"/>
      <sheetName val="1499"/>
      <sheetName val="C-1500"/>
      <sheetName val="C-1501"/>
      <sheetName val="C-1502"/>
      <sheetName val="C-1503"/>
      <sheetName val="1504"/>
      <sheetName val="C-1505"/>
      <sheetName val="1506"/>
      <sheetName val="1507"/>
      <sheetName val="1508"/>
      <sheetName val="C-1509"/>
      <sheetName val="1510"/>
      <sheetName val="1511"/>
      <sheetName val="1512"/>
      <sheetName val="S-1513"/>
      <sheetName val="C-1514"/>
      <sheetName val="C-1515"/>
      <sheetName val="SLP-1516"/>
      <sheetName val="C-1517"/>
      <sheetName val="C-1518"/>
      <sheetName val="1519"/>
      <sheetName val="C-1520"/>
      <sheetName val="C-1521"/>
      <sheetName val="C-1522"/>
      <sheetName val="1523"/>
      <sheetName val="C-1524"/>
      <sheetName val="C-1525"/>
      <sheetName val="S-1526"/>
      <sheetName val="C-1527"/>
      <sheetName val="SLP-1528"/>
      <sheetName val="C-1529"/>
      <sheetName val="C-1530"/>
      <sheetName val="C-1531"/>
      <sheetName val="C-1532"/>
      <sheetName val="C-1533"/>
      <sheetName val="SLP-1534"/>
      <sheetName val="C-1535"/>
      <sheetName val="C-1536"/>
      <sheetName val="C-1537"/>
      <sheetName val="1538"/>
      <sheetName val="SLP-1539"/>
      <sheetName val="1540"/>
      <sheetName val="S-1541"/>
      <sheetName val="S-1542"/>
      <sheetName val="SLP-1543"/>
      <sheetName val="C-1544"/>
      <sheetName val="C-1545"/>
      <sheetName val="C-1546"/>
      <sheetName val="C-1547"/>
      <sheetName val="C-1548"/>
      <sheetName val="1549"/>
      <sheetName val="C-1550"/>
      <sheetName val="C-1551"/>
      <sheetName val="C-1552"/>
      <sheetName val="C-1553"/>
      <sheetName val="C-1554"/>
      <sheetName val="S-1555"/>
      <sheetName val="C-1556"/>
      <sheetName val="C-1557"/>
      <sheetName val="C-1558"/>
      <sheetName val="SLP-1559"/>
      <sheetName val="C-1560"/>
      <sheetName val="C-1561"/>
      <sheetName val="1562"/>
      <sheetName val="C-1563"/>
      <sheetName val="C-1564"/>
      <sheetName val="C-1565"/>
      <sheetName val="1566"/>
      <sheetName val="C-1567"/>
      <sheetName val="C-1568"/>
      <sheetName val="1569"/>
      <sheetName val="S-1570"/>
      <sheetName val="1571"/>
      <sheetName val="C-1572"/>
      <sheetName val="D-1573"/>
      <sheetName val="S-1574"/>
      <sheetName val="S-1575"/>
      <sheetName val="1576"/>
      <sheetName val="S-1577"/>
      <sheetName val="C-1578"/>
      <sheetName val="C-1579"/>
      <sheetName val="C-1580"/>
      <sheetName val="C-1581"/>
      <sheetName val="S-1582"/>
      <sheetName val="1583"/>
      <sheetName val="D-1584"/>
      <sheetName val="SLP-1585"/>
      <sheetName val="C-1586"/>
      <sheetName val="C-1587"/>
      <sheetName val="C-1588"/>
      <sheetName val="C-1589"/>
      <sheetName val="D-1590"/>
      <sheetName val="S-1591"/>
      <sheetName val="C-1592"/>
      <sheetName val="C-1593"/>
      <sheetName val="1594"/>
      <sheetName val="D-1595"/>
      <sheetName val="C-1596"/>
      <sheetName val="C-1597"/>
      <sheetName val="D-1598"/>
      <sheetName val="C-1599"/>
      <sheetName val="S-1600"/>
      <sheetName val="C-1601"/>
      <sheetName val="C-1602"/>
      <sheetName val="C-1603"/>
      <sheetName val="C-1604"/>
      <sheetName val="C-1605"/>
      <sheetName val="C-1606"/>
      <sheetName val="C-1607"/>
      <sheetName val="C-1608"/>
      <sheetName val="C-1609"/>
      <sheetName val="S-1610"/>
      <sheetName val="C-1611"/>
      <sheetName val="DH-1612"/>
      <sheetName val="S-1613"/>
      <sheetName val="C-1614"/>
      <sheetName val="DH-1615"/>
      <sheetName val="C-1616"/>
      <sheetName val="C-1617"/>
      <sheetName val="S-1618"/>
      <sheetName val="C-1619"/>
      <sheetName val="C-1620"/>
      <sheetName val="C-1621"/>
      <sheetName val="C-1622"/>
      <sheetName val="DH-1623"/>
      <sheetName val="1624"/>
      <sheetName val="DH-1625"/>
      <sheetName val="S-1626"/>
      <sheetName val="C-1627"/>
      <sheetName val="C-1628"/>
      <sheetName val="DH-1629"/>
      <sheetName val="C-1630"/>
      <sheetName val="C-1631"/>
      <sheetName val="C-1632"/>
      <sheetName val="C-1633"/>
      <sheetName val="C-1634"/>
      <sheetName val="C-1635"/>
      <sheetName val="C-1636"/>
      <sheetName val="C-1637"/>
      <sheetName val="S-1638"/>
      <sheetName val="C-1639"/>
      <sheetName val="S-1640"/>
      <sheetName val="C-1641"/>
      <sheetName val="C-1642"/>
      <sheetName val="S-1643"/>
      <sheetName val="DH-1644"/>
      <sheetName val="BASE DATOS"/>
      <sheetName val="OBR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>
        <row r="1">
          <cell r="A1" t="str">
            <v>PROVEEDOR</v>
          </cell>
          <cell r="B1" t="str">
            <v>RFC</v>
          </cell>
          <cell r="C1" t="str">
            <v>DOMICILIO</v>
          </cell>
          <cell r="D1" t="str">
            <v>CIUDAD/EDO</v>
          </cell>
          <cell r="E1" t="str">
            <v>CONTACTO</v>
          </cell>
          <cell r="F1" t="str">
            <v>TELEFONO</v>
          </cell>
          <cell r="G1" t="str">
            <v>CORREO</v>
          </cell>
          <cell r="H1" t="str">
            <v>OBSERVACIONES</v>
          </cell>
          <cell r="I1" t="str">
            <v>C.P.</v>
          </cell>
          <cell r="J1" t="str">
            <v>COND. PAGO</v>
          </cell>
        </row>
        <row r="2">
          <cell r="A2" t="str">
            <v>EQUIPOS Y TRACTORES DEL BAJIO S.A. DE C.V.</v>
          </cell>
          <cell r="B2" t="str">
            <v>ETB860812I23</v>
          </cell>
          <cell r="C2" t="str">
            <v>CARRETERA PANAMERICANA CELAYA SALAMANCA KM 61 S/N</v>
          </cell>
          <cell r="D2" t="str">
            <v>CELAYA, GTO</v>
          </cell>
          <cell r="E2" t="str">
            <v>ALEJANDRO / LILIANA</v>
          </cell>
          <cell r="F2" t="str">
            <v>461 1518566 / 461 1184878</v>
          </cell>
          <cell r="G2" t="str">
            <v>controlistaCelayaCo@etbsa.com.mx</v>
          </cell>
          <cell r="H2" t="str">
            <v>REFACCIONES</v>
          </cell>
          <cell r="I2">
            <v>38120</v>
          </cell>
          <cell r="J2" t="str">
            <v>CREDITO 30 DÍAS</v>
          </cell>
        </row>
        <row r="3">
          <cell r="A3" t="str">
            <v>CHRISTIAN GABRIEL HERNANDEZ</v>
          </cell>
          <cell r="B3" t="str">
            <v>HEAC841104392</v>
          </cell>
          <cell r="C3" t="str">
            <v>SANTA ANA #206 INT. 4</v>
          </cell>
          <cell r="D3" t="str">
            <v>LEON, GTO</v>
          </cell>
          <cell r="E3" t="str">
            <v>CHRISTIAN HERNANDEZ</v>
          </cell>
          <cell r="F3" t="str">
            <v>477 4092861</v>
          </cell>
          <cell r="G3" t="str">
            <v>christian.refacciones@gmail.com</v>
          </cell>
          <cell r="H3" t="str">
            <v>REFACCIONES</v>
          </cell>
          <cell r="I3">
            <v>37410</v>
          </cell>
          <cell r="J3" t="str">
            <v>CREDITO 30 DÍAS</v>
          </cell>
        </row>
        <row r="4">
          <cell r="A4" t="str">
            <v>NAZARIO REFACCIONES S.A. DE C.V.</v>
          </cell>
          <cell r="B4" t="str">
            <v>NRE790906I88</v>
          </cell>
          <cell r="C4" t="str">
            <v>CONDOR #207 COL. ALAMOS 3RA SECCION</v>
          </cell>
          <cell r="D4" t="str">
            <v>CELAYA, GTO</v>
          </cell>
          <cell r="E4" t="str">
            <v xml:space="preserve">LUIS ALBERTO </v>
          </cell>
          <cell r="F4" t="str">
            <v>461 1031611</v>
          </cell>
          <cell r="G4" t="str">
            <v>administracion.celaya@gruponazario.com</v>
          </cell>
          <cell r="H4" t="str">
            <v>REFACCIONES</v>
          </cell>
          <cell r="I4">
            <v>38024</v>
          </cell>
          <cell r="J4" t="str">
            <v>CREDITO 30 DÍAS</v>
          </cell>
        </row>
        <row r="5">
          <cell r="A5" t="str">
            <v>FERRETERIA MODELO DEL BAJIO S.A. DE C.V.</v>
          </cell>
          <cell r="B5" t="str">
            <v>FMB871228QF7</v>
          </cell>
          <cell r="C5" t="str">
            <v>BLVD ADOLFO LOPEZ MATEOS #1236 OTE, COL. INSURGENTE</v>
          </cell>
          <cell r="D5" t="str">
            <v>CELAYA, GTO</v>
          </cell>
          <cell r="E5" t="str">
            <v>ALEJANDRO AGUIRRE</v>
          </cell>
          <cell r="F5" t="str">
            <v>461 1598900</v>
          </cell>
          <cell r="G5" t="str">
            <v>facturacion@fmb.mx</v>
          </cell>
          <cell r="H5" t="str">
            <v>REFACCIONES</v>
          </cell>
          <cell r="I5">
            <v>38080</v>
          </cell>
          <cell r="J5" t="str">
            <v>CREDITO 30 DÍAS</v>
          </cell>
        </row>
        <row r="6">
          <cell r="A6" t="str">
            <v>CENTRO DE LINEA HIDRAULICA GAMA S.A. DE C.V.</v>
          </cell>
          <cell r="B6" t="str">
            <v>CLH020607SJ1</v>
          </cell>
          <cell r="C6" t="str">
            <v>CELAYA-SALAMANCA LIBRE KM 1.5, COL. ROSALINDA</v>
          </cell>
          <cell r="D6" t="str">
            <v>CELAYA, GTO</v>
          </cell>
          <cell r="E6" t="str">
            <v>JESUS GARNICA</v>
          </cell>
          <cell r="F6" t="str">
            <v>442 3949657</v>
          </cell>
          <cell r="G6" t="str">
            <v>ventas01regsagama@gmail.com</v>
          </cell>
          <cell r="H6" t="str">
            <v>REFACCIONES</v>
          </cell>
          <cell r="I6">
            <v>38060</v>
          </cell>
          <cell r="J6" t="str">
            <v>CREDITO 30 DÍAS</v>
          </cell>
        </row>
        <row r="7">
          <cell r="A7" t="str">
            <v>ODISA CONCRETE EQUIPMENT</v>
          </cell>
          <cell r="B7" t="str">
            <v>OCE070206GR5</v>
          </cell>
          <cell r="C7" t="str">
            <v>BOULEVARD BICENTENARIO 137/LOTE 46, 47, 48 Y 49</v>
          </cell>
          <cell r="D7" t="str">
            <v>ATOTONILCO, HGO</v>
          </cell>
          <cell r="E7" t="str">
            <v>DIANA Y TALIA</v>
          </cell>
          <cell r="F7" t="str">
            <v>81 10383742</v>
          </cell>
          <cell r="G7" t="str">
            <v>-</v>
          </cell>
          <cell r="H7" t="str">
            <v>REFACCIONES</v>
          </cell>
          <cell r="I7">
            <v>42985</v>
          </cell>
          <cell r="J7" t="str">
            <v>CONTADO</v>
          </cell>
        </row>
        <row r="8">
          <cell r="A8" t="str">
            <v>DOSIFICADORA BASEI S.A. DE C.V.</v>
          </cell>
          <cell r="B8" t="str">
            <v>DBA100126LU2</v>
          </cell>
          <cell r="C8" t="str">
            <v>GUADALAJARA, JALISCO</v>
          </cell>
          <cell r="D8" t="str">
            <v>GUADALAJARA, JCO</v>
          </cell>
          <cell r="E8" t="str">
            <v>ROSARIO</v>
          </cell>
          <cell r="F8" t="str">
            <v>33 13481856</v>
          </cell>
          <cell r="G8" t="str">
            <v>facturacion@basei.com.mx</v>
          </cell>
          <cell r="H8" t="str">
            <v>REFACCIONES</v>
          </cell>
          <cell r="I8">
            <v>45601</v>
          </cell>
          <cell r="J8" t="str">
            <v>CREDITO 30 DÍAS</v>
          </cell>
        </row>
        <row r="9">
          <cell r="A9" t="str">
            <v>GABRIELA TIERRANEGRA LLANOS</v>
          </cell>
          <cell r="B9" t="str">
            <v>TILG710326DT2</v>
          </cell>
          <cell r="C9" t="str">
            <v>PREZA TEPUXPETEC #51, COL BENITO JUAREZ</v>
          </cell>
          <cell r="D9" t="str">
            <v>CELAYA, GTO</v>
          </cell>
          <cell r="E9" t="str">
            <v>NORBERTO</v>
          </cell>
          <cell r="F9" t="str">
            <v>461 1247705</v>
          </cell>
          <cell r="G9" t="str">
            <v>tallerllano972@hotmail.com</v>
          </cell>
          <cell r="H9" t="str">
            <v>REFACCIONES</v>
          </cell>
          <cell r="I9">
            <v>38030</v>
          </cell>
          <cell r="J9" t="str">
            <v>CONTADO</v>
          </cell>
        </row>
        <row r="10">
          <cell r="A10" t="str">
            <v>MANTENIMIENTO SERVICIOS Y PRODUCTOS AVILA</v>
          </cell>
          <cell r="B10" t="str">
            <v>MSP081218MVA</v>
          </cell>
          <cell r="C10" t="str">
            <v>COL. ALAMOS</v>
          </cell>
          <cell r="D10" t="str">
            <v>CELAYA, GTO</v>
          </cell>
          <cell r="E10" t="str">
            <v>RAUL</v>
          </cell>
          <cell r="F10" t="str">
            <v>461 1718993</v>
          </cell>
          <cell r="G10" t="str">
            <v>mspcelaya@hotmail.com</v>
          </cell>
          <cell r="H10" t="str">
            <v>REFACCIONES</v>
          </cell>
          <cell r="I10">
            <v>38024</v>
          </cell>
          <cell r="J10" t="str">
            <v>CREDITO 30 DÍAS</v>
          </cell>
        </row>
        <row r="11">
          <cell r="A11" t="str">
            <v>FELIPE DE JESUS GUZMAN CAMARENA</v>
          </cell>
          <cell r="B11" t="str">
            <v>GUCF790205EN5</v>
          </cell>
          <cell r="C11" t="str">
            <v>CELAYA, GUANAJUATO</v>
          </cell>
          <cell r="D11" t="str">
            <v>CELAYA, GTO</v>
          </cell>
          <cell r="E11" t="str">
            <v>FELIPE GUZMAN</v>
          </cell>
          <cell r="F11" t="str">
            <v>461 1584123</v>
          </cell>
          <cell r="G11" t="str">
            <v>-</v>
          </cell>
          <cell r="H11" t="str">
            <v>SERVICIOS</v>
          </cell>
          <cell r="I11">
            <v>38900</v>
          </cell>
          <cell r="J11" t="str">
            <v>CONTADO</v>
          </cell>
        </row>
        <row r="12">
          <cell r="A12" t="str">
            <v>MAQUINARIA Y GENERADORES S.A. DE C.V.</v>
          </cell>
          <cell r="B12" t="str">
            <v>MGE061004ISA</v>
          </cell>
          <cell r="C12" t="str">
            <v>AV. LAZARO CARDENAS #790</v>
          </cell>
          <cell r="D12" t="str">
            <v>GUADALAJARA, JCO</v>
          </cell>
          <cell r="E12" t="str">
            <v>ANDRES</v>
          </cell>
          <cell r="F12" t="str">
            <v>33 17990365</v>
          </cell>
          <cell r="G12" t="str">
            <v>postventa@himoinsa.mx</v>
          </cell>
          <cell r="H12" t="str">
            <v>REFACCIONES</v>
          </cell>
          <cell r="I12">
            <v>44470</v>
          </cell>
          <cell r="J12" t="str">
            <v>CONTADO</v>
          </cell>
        </row>
        <row r="13">
          <cell r="A13" t="str">
            <v>MULTISERVICIOS CIR S.A. DE C.V.</v>
          </cell>
          <cell r="B13" t="str">
            <v>MCI2203021B2</v>
          </cell>
          <cell r="C13" t="str">
            <v>AV. PROLONGACION IRRIGACION</v>
          </cell>
          <cell r="D13" t="str">
            <v>CELAYA, GTO</v>
          </cell>
          <cell r="E13" t="str">
            <v>IVAN</v>
          </cell>
          <cell r="F13" t="str">
            <v>461 2306541</v>
          </cell>
          <cell r="G13" t="str">
            <v>venta.cir@gmail.com</v>
          </cell>
          <cell r="H13" t="str">
            <v>REFACCIONES</v>
          </cell>
          <cell r="I13">
            <v>38010</v>
          </cell>
          <cell r="J13" t="str">
            <v>CREDITO 30 DÍAS</v>
          </cell>
        </row>
        <row r="14">
          <cell r="A14" t="str">
            <v>CORPORATIVO LTO</v>
          </cell>
          <cell r="B14" t="str">
            <v>LTO0101038B1</v>
          </cell>
          <cell r="C14" t="str">
            <v>PARQUE INDUSTRIAL BUENA OPCION LTE 7</v>
          </cell>
          <cell r="D14" t="str">
            <v>CELAYA, GTO</v>
          </cell>
          <cell r="E14" t="str">
            <v>ALFONSO PINEDA</v>
          </cell>
          <cell r="F14" t="str">
            <v>461 2200582</v>
          </cell>
          <cell r="G14" t="str">
            <v>-</v>
          </cell>
          <cell r="H14" t="str">
            <v>LUBRICANTES</v>
          </cell>
          <cell r="I14">
            <v>38116</v>
          </cell>
          <cell r="J14" t="str">
            <v>CONTADO</v>
          </cell>
        </row>
        <row r="15">
          <cell r="A15" t="str">
            <v>LUBRICANTES DEL BAJIO S.A. DE C.V.</v>
          </cell>
          <cell r="B15" t="str">
            <v>LBA880808D36</v>
          </cell>
          <cell r="C15" t="str">
            <v>AV. MEXICO JAPON #412 INT. 55 MICROPARQUE INDUSTRIAL</v>
          </cell>
          <cell r="D15" t="str">
            <v>CELAYA, GTO</v>
          </cell>
          <cell r="E15" t="str">
            <v>ERICH AYALA GARCIA</v>
          </cell>
          <cell r="F15" t="str">
            <v>461 1066365</v>
          </cell>
          <cell r="G15" t="str">
            <v>erich.ayala@lubbajio.com</v>
          </cell>
          <cell r="H15" t="str">
            <v>LUBRICANTES</v>
          </cell>
          <cell r="I15">
            <v>38010</v>
          </cell>
          <cell r="J15" t="str">
            <v>CREDITO 30 DÍAS</v>
          </cell>
        </row>
        <row r="16">
          <cell r="A16" t="str">
            <v>ALEJANDRO GARCIA RAMIREZ</v>
          </cell>
          <cell r="B16" t="str">
            <v>GARA761110276</v>
          </cell>
          <cell r="C16" t="str">
            <v>MANUEL OROZCO Y BERRA #1182 RESID. TECNOLOGICO</v>
          </cell>
          <cell r="D16" t="str">
            <v>CELAYA, GTO</v>
          </cell>
          <cell r="E16" t="str">
            <v>DANIEL FRIAS</v>
          </cell>
          <cell r="F16" t="str">
            <v>461 1673196</v>
          </cell>
          <cell r="G16" t="str">
            <v>-</v>
          </cell>
          <cell r="H16" t="str">
            <v>CONTACTORES</v>
          </cell>
          <cell r="I16">
            <v>38033</v>
          </cell>
          <cell r="J16" t="str">
            <v>CONTADO</v>
          </cell>
        </row>
        <row r="17">
          <cell r="A17" t="str">
            <v>ANDRES GARCIA PRESA</v>
          </cell>
          <cell r="B17" t="str">
            <v>GAPA741116TQ6</v>
          </cell>
          <cell r="C17" t="str">
            <v>AV. IRRIGACION #111-BIS COL. ALFREDO VAZQUEZ BONFIL</v>
          </cell>
          <cell r="D17" t="str">
            <v>CELAYA, GTO</v>
          </cell>
          <cell r="E17" t="str">
            <v>GABRIELA</v>
          </cell>
          <cell r="F17" t="str">
            <v>461 1114659</v>
          </cell>
          <cell r="G17" t="str">
            <v>ventasfiltraciona@hotmail.com</v>
          </cell>
          <cell r="H17" t="str">
            <v>REFACCIONES</v>
          </cell>
          <cell r="I17">
            <v>38010</v>
          </cell>
          <cell r="J17" t="str">
            <v>CREDITO 30 DÍAS</v>
          </cell>
        </row>
        <row r="18">
          <cell r="A18" t="str">
            <v>JOSE HECTOR LOPEZ MERCADO</v>
          </cell>
          <cell r="B18" t="str">
            <v>LOMH530125336</v>
          </cell>
          <cell r="C18" t="str">
            <v>LINO 59 COL. LAS PALMAS</v>
          </cell>
          <cell r="D18" t="str">
            <v>EDO DE MEXICO</v>
          </cell>
          <cell r="E18" t="str">
            <v>JOSE HECTOR</v>
          </cell>
          <cell r="F18" t="str">
            <v>554 6008132</v>
          </cell>
          <cell r="G18" t="str">
            <v>lomehect@hotmail.com</v>
          </cell>
          <cell r="H18" t="str">
            <v>SERVICIOS</v>
          </cell>
          <cell r="I18" t="str">
            <v>01110</v>
          </cell>
          <cell r="J18" t="str">
            <v>CONTADO</v>
          </cell>
        </row>
        <row r="19">
          <cell r="A19" t="str">
            <v>DICOBACEL S.A. DE C.V.</v>
          </cell>
          <cell r="B19" t="str">
            <v>DIC000309KC7</v>
          </cell>
          <cell r="C19" t="str">
            <v>JOSE MA MORELOS Y PAVON #300 COL.CENTRO</v>
          </cell>
          <cell r="D19" t="str">
            <v>CELAYA, GTO</v>
          </cell>
          <cell r="E19" t="str">
            <v>MARIO</v>
          </cell>
          <cell r="F19" t="str">
            <v>461 1235979</v>
          </cell>
          <cell r="G19" t="str">
            <v>administracion.celaya@dicobacel.com.mx</v>
          </cell>
          <cell r="H19" t="str">
            <v>CISTERNAS</v>
          </cell>
          <cell r="I19">
            <v>38020</v>
          </cell>
          <cell r="J19" t="str">
            <v>CONTADO</v>
          </cell>
        </row>
        <row r="20">
          <cell r="A20" t="str">
            <v>KENWORTH DEL BAJIO</v>
          </cell>
          <cell r="B20" t="str">
            <v>KBA051011GJ5</v>
          </cell>
          <cell r="C20" t="str">
            <v>CAR.PANAMERICANA CEL-SALAM KM 3.39 BOD. 9 Y 10</v>
          </cell>
          <cell r="D20" t="str">
            <v>CELAYA, GTO</v>
          </cell>
          <cell r="E20" t="str">
            <v>ABRIANA</v>
          </cell>
          <cell r="F20" t="str">
            <v>461 1733107</v>
          </cell>
          <cell r="G20" t="str">
            <v>-</v>
          </cell>
          <cell r="H20" t="str">
            <v>REFACCIONES</v>
          </cell>
          <cell r="I20">
            <v>38010</v>
          </cell>
          <cell r="J20" t="str">
            <v>CONTADO</v>
          </cell>
        </row>
        <row r="21">
          <cell r="A21" t="str">
            <v>GISELLE ALEXANDRA RUIZ (REFACCIONES DIESEL DEL CENTRO)</v>
          </cell>
          <cell r="B21" t="str">
            <v>RUFG930725DR9</v>
          </cell>
          <cell r="C21" t="str">
            <v>CARR CELAYA-SALAM KM 6.5, COL. 2DA FRACC. CRESPO</v>
          </cell>
          <cell r="D21" t="str">
            <v>CELAYA, GTO</v>
          </cell>
          <cell r="F21" t="str">
            <v>461 1181161</v>
          </cell>
          <cell r="G21" t="str">
            <v>redice_rfa@hotmail.com</v>
          </cell>
          <cell r="H21" t="str">
            <v>REFACCIONES</v>
          </cell>
          <cell r="I21">
            <v>38110</v>
          </cell>
          <cell r="J21" t="str">
            <v>CONTADO</v>
          </cell>
        </row>
        <row r="22">
          <cell r="A22" t="str">
            <v>OFELIA ESTRADA ARELLANO</v>
          </cell>
          <cell r="B22" t="str">
            <v>EAAO6103275T3</v>
          </cell>
          <cell r="C22" t="str">
            <v>IRAPUATO, GUANAJUATO</v>
          </cell>
          <cell r="D22" t="str">
            <v>GUANAJUATO</v>
          </cell>
          <cell r="E22" t="str">
            <v>ALEJANDRO</v>
          </cell>
          <cell r="F22" t="str">
            <v>429 1056508</v>
          </cell>
          <cell r="G22" t="str">
            <v>refacciones.ielsa@gmail.com</v>
          </cell>
          <cell r="H22" t="str">
            <v>REFACCIONES</v>
          </cell>
          <cell r="I22">
            <v>36970</v>
          </cell>
          <cell r="J22" t="str">
            <v>CREDITO 15 DÍAS</v>
          </cell>
        </row>
        <row r="23">
          <cell r="A23" t="str">
            <v>EDISON MAQUINARIA</v>
          </cell>
          <cell r="B23" t="str">
            <v>EMA831223PF7</v>
          </cell>
          <cell r="C23" t="str">
            <v>BLVD ADOLFO LOPEZ MATEOS #813 COL. CENTRO</v>
          </cell>
          <cell r="D23" t="str">
            <v>CELAYA, GTO</v>
          </cell>
          <cell r="F23" t="str">
            <v>461 2520990</v>
          </cell>
          <cell r="G23" t="str">
            <v>ventascelaya@edison.mx</v>
          </cell>
          <cell r="H23" t="str">
            <v>REFACCIONES</v>
          </cell>
          <cell r="I23">
            <v>38000</v>
          </cell>
          <cell r="J23" t="str">
            <v>CONTADO</v>
          </cell>
        </row>
        <row r="24">
          <cell r="A24" t="str">
            <v>DIESEL DEL BAJIO REFACCIONES Y ACCESORIOS</v>
          </cell>
          <cell r="B24" t="str">
            <v>DBR0902191M0</v>
          </cell>
          <cell r="C24" t="str">
            <v>AV. TECNOLOGICO S/N</v>
          </cell>
          <cell r="D24" t="str">
            <v>CELAYA, GTO</v>
          </cell>
          <cell r="E24" t="str">
            <v>JORGE</v>
          </cell>
          <cell r="F24" t="str">
            <v>461 1184909</v>
          </cell>
          <cell r="G24" t="str">
            <v>disel.bajio@gmail.com</v>
          </cell>
          <cell r="H24" t="str">
            <v>REFACCIONES</v>
          </cell>
          <cell r="I24">
            <v>38010</v>
          </cell>
          <cell r="J24" t="str">
            <v>CREDITO 30 DÍAS</v>
          </cell>
        </row>
        <row r="25">
          <cell r="A25" t="str">
            <v>ZAPATA CAMIONES</v>
          </cell>
          <cell r="B25" t="str">
            <v>ZCA861009RX3</v>
          </cell>
          <cell r="C25" t="str">
            <v>CARRETERA ALTERNA CEL-VIG KM.5.1 COL. 2DA CRESPO</v>
          </cell>
          <cell r="D25" t="str">
            <v>CELAYA, GTO</v>
          </cell>
          <cell r="E25" t="str">
            <v>DANIEL HUERTA</v>
          </cell>
          <cell r="F25" t="str">
            <v>461 3137735</v>
          </cell>
          <cell r="G25" t="str">
            <v>-</v>
          </cell>
          <cell r="H25" t="str">
            <v>REFACCIONES</v>
          </cell>
          <cell r="I25">
            <v>38110</v>
          </cell>
          <cell r="J25" t="str">
            <v>CONTADO</v>
          </cell>
        </row>
        <row r="26">
          <cell r="A26" t="str">
            <v>JUAN LUIS MORALES LOPEZ</v>
          </cell>
          <cell r="B26" t="str">
            <v>MOLJ900825NT3</v>
          </cell>
          <cell r="C26" t="str">
            <v>CAMINO DE LA EXHACIENDA S/N SANTA MARIA ILUCAN</v>
          </cell>
          <cell r="D26" t="str">
            <v>TULA DE ALLENDE, HGO</v>
          </cell>
          <cell r="E26" t="str">
            <v>JUAN LUIS</v>
          </cell>
          <cell r="F26" t="str">
            <v>773 2756078</v>
          </cell>
          <cell r="G26" t="str">
            <v>-</v>
          </cell>
          <cell r="H26" t="str">
            <v>REFACCIONES</v>
          </cell>
          <cell r="I26">
            <v>42849</v>
          </cell>
          <cell r="J26" t="str">
            <v>CONTADO</v>
          </cell>
        </row>
        <row r="27">
          <cell r="A27" t="str">
            <v>ROBERTO GUADALUPE MUÑIZ ALVAREZ</v>
          </cell>
          <cell r="B27" t="str">
            <v>MUAR871212S46</v>
          </cell>
          <cell r="C27" t="str">
            <v>CUAHUTEMOC #705 CENTRO</v>
          </cell>
          <cell r="D27" t="str">
            <v>VILLAGRAN, GTO.</v>
          </cell>
          <cell r="E27" t="str">
            <v>ROBERTO MUÑIZ</v>
          </cell>
          <cell r="F27" t="str">
            <v>-</v>
          </cell>
          <cell r="G27" t="str">
            <v>roberto.mual87@gmail.com</v>
          </cell>
          <cell r="H27" t="str">
            <v>TORNO</v>
          </cell>
          <cell r="I27">
            <v>38260</v>
          </cell>
          <cell r="J27" t="str">
            <v>CONTADO</v>
          </cell>
        </row>
        <row r="28">
          <cell r="A28" t="str">
            <v>JUAN MANUEL ALBO MORENO</v>
          </cell>
          <cell r="B28" t="str">
            <v>AOMJ5201211S8</v>
          </cell>
          <cell r="C28" t="str">
            <v xml:space="preserve">ENRIQUE COLUNGA #346, COL. BARRIO DE GPE. </v>
          </cell>
          <cell r="D28" t="str">
            <v>IRAPUATO, GTO.</v>
          </cell>
          <cell r="E28" t="str">
            <v>JUAN MANUEL</v>
          </cell>
          <cell r="F28" t="str">
            <v>462 6235100</v>
          </cell>
          <cell r="G28" t="str">
            <v>-</v>
          </cell>
          <cell r="H28" t="str">
            <v>BAÑOS PORTATILES</v>
          </cell>
          <cell r="I28">
            <v>36580</v>
          </cell>
          <cell r="J28" t="str">
            <v>CONTADO</v>
          </cell>
        </row>
        <row r="29">
          <cell r="A29" t="str">
            <v>JESUS MARTIN CAMARGO CAMARGO</v>
          </cell>
          <cell r="B29" t="str">
            <v>CACJ8504235L1</v>
          </cell>
          <cell r="C29" t="str">
            <v>PRIVADA LAGOS DEL OSO #145 COL. LAGOS</v>
          </cell>
          <cell r="D29" t="str">
            <v>CELAYA, GTO</v>
          </cell>
          <cell r="E29" t="str">
            <v>MARTIN CAMARGO</v>
          </cell>
          <cell r="F29" t="str">
            <v>-</v>
          </cell>
          <cell r="G29" t="str">
            <v>-</v>
          </cell>
          <cell r="H29" t="str">
            <v>SERVICIOS</v>
          </cell>
          <cell r="I29">
            <v>38060</v>
          </cell>
          <cell r="J29" t="str">
            <v>CONTADO</v>
          </cell>
        </row>
        <row r="30">
          <cell r="A30" t="str">
            <v>BALEROS Y RETENES SUAREZ S.A. DE C.V</v>
          </cell>
          <cell r="B30" t="str">
            <v>BRS870126P22</v>
          </cell>
          <cell r="C30" t="str">
            <v>BLVD ADOLFO LOPEZ MATEOS #1131 COL. CENTRO</v>
          </cell>
          <cell r="D30" t="str">
            <v>CELAYA, GTO</v>
          </cell>
          <cell r="E30" t="str">
            <v>-</v>
          </cell>
          <cell r="F30" t="str">
            <v>461 6129387</v>
          </cell>
          <cell r="G30" t="str">
            <v>balerosyretenessuarez2@hotmail.com</v>
          </cell>
          <cell r="H30" t="str">
            <v>REFACCIONES</v>
          </cell>
          <cell r="I30">
            <v>38000</v>
          </cell>
          <cell r="J30" t="str">
            <v>CONTADO</v>
          </cell>
        </row>
        <row r="31">
          <cell r="A31" t="str">
            <v>CIRIACO JUAN MANUEL ESPINOSA MORA</v>
          </cell>
          <cell r="B31" t="str">
            <v>EIMC7206122U1</v>
          </cell>
          <cell r="C31" t="str">
            <v>SAN LUIS DE LA PAZ</v>
          </cell>
          <cell r="D31" t="str">
            <v>GTO.</v>
          </cell>
          <cell r="E31" t="str">
            <v>-</v>
          </cell>
          <cell r="F31" t="str">
            <v>-</v>
          </cell>
          <cell r="G31" t="str">
            <v>-</v>
          </cell>
          <cell r="H31" t="str">
            <v>REFACCIONES</v>
          </cell>
          <cell r="I31">
            <v>37800</v>
          </cell>
          <cell r="J31" t="str">
            <v>CONTADO</v>
          </cell>
        </row>
        <row r="32">
          <cell r="A32" t="str">
            <v>VIVIANA RAMIREZ MUÑIZ</v>
          </cell>
          <cell r="B32" t="str">
            <v>RAMV830208HF9</v>
          </cell>
          <cell r="C32" t="str">
            <v>AV. AEROPUERTO #30 COL. EL PUENTE</v>
          </cell>
          <cell r="D32" t="str">
            <v>CELAYA, GTO</v>
          </cell>
          <cell r="E32" t="str">
            <v>-</v>
          </cell>
          <cell r="F32">
            <v>4612116379</v>
          </cell>
          <cell r="G32" t="str">
            <v>tdr101176@gmail.com</v>
          </cell>
          <cell r="H32" t="str">
            <v>SERVICIOS</v>
          </cell>
          <cell r="I32">
            <v>38013</v>
          </cell>
          <cell r="J32" t="str">
            <v>CONTADO</v>
          </cell>
        </row>
        <row r="33">
          <cell r="A33" t="str">
            <v>DUAL TRUCKS SITRAK DE MEXICO</v>
          </cell>
          <cell r="B33" t="str">
            <v>DTS200129640</v>
          </cell>
          <cell r="C33" t="str">
            <v>AUTOPISTA LAT. MEXICO-PUEBLA #16, COL. INDUSTRIAL CUAUTLANCINGO</v>
          </cell>
          <cell r="D33" t="str">
            <v>PUEBLA, PUE.</v>
          </cell>
          <cell r="E33" t="str">
            <v>MARIBEL ROMERO</v>
          </cell>
          <cell r="F33" t="str">
            <v>221 3620459</v>
          </cell>
          <cell r="G33" t="str">
            <v>-</v>
          </cell>
          <cell r="H33" t="str">
            <v>SERVICIOS</v>
          </cell>
          <cell r="I33">
            <v>72730</v>
          </cell>
          <cell r="J33" t="str">
            <v>CREDITO 30 DÍAS</v>
          </cell>
        </row>
        <row r="34">
          <cell r="A34" t="str">
            <v>SHUTZER INDUSTRIALMX</v>
          </cell>
          <cell r="B34" t="str">
            <v>SIN240327C33</v>
          </cell>
          <cell r="C34" t="str">
            <v>CAMINO REAL #23 INT. 35 COL. LUZ MARIA</v>
          </cell>
          <cell r="D34" t="str">
            <v>CORREGIDORA, QRO</v>
          </cell>
          <cell r="E34" t="str">
            <v>ALBERTO LOPEZ</v>
          </cell>
          <cell r="F34" t="str">
            <v>4615464519/ 4191051003</v>
          </cell>
          <cell r="H34" t="str">
            <v>EQUIPO SEGURIDAD</v>
          </cell>
          <cell r="I34">
            <v>76904</v>
          </cell>
          <cell r="J34" t="str">
            <v>CONTADO</v>
          </cell>
        </row>
        <row r="35">
          <cell r="A35" t="str">
            <v>ADMIXTURE TECHNOLOGIES CEL CENTRO S.A. DE C.V.</v>
          </cell>
          <cell r="B35" t="str">
            <v>ATC090714UI5</v>
          </cell>
          <cell r="C35" t="str">
            <v>FILIBERTO GOMEZ #209 COL. CENTRO INDUSTRIAL TLALNEPANTLA</v>
          </cell>
          <cell r="D35" t="str">
            <v>TLALNEPANTLA, MX</v>
          </cell>
          <cell r="E35" t="str">
            <v>-</v>
          </cell>
          <cell r="F35" t="str">
            <v>5384 02 03</v>
          </cell>
          <cell r="H35" t="str">
            <v>REFACCIONES</v>
          </cell>
          <cell r="I35">
            <v>54030</v>
          </cell>
          <cell r="J35" t="str">
            <v>CONTADO</v>
          </cell>
        </row>
        <row r="36">
          <cell r="A36" t="str">
            <v>MARIA GUADALUPE TIERRABLANCA TIERRANEGRA</v>
          </cell>
          <cell r="B36" t="str">
            <v>TITG050319CK5</v>
          </cell>
          <cell r="C36" t="str">
            <v>SANTOS DEGOLLADO #117 COL. CENTRO</v>
          </cell>
          <cell r="D36" t="str">
            <v>CELAYA, GTO</v>
          </cell>
          <cell r="E36" t="str">
            <v>NORBERTO</v>
          </cell>
          <cell r="F36" t="str">
            <v>461 1247705</v>
          </cell>
          <cell r="G36" t="str">
            <v>tallerllano972@hotmail.com</v>
          </cell>
          <cell r="H36" t="str">
            <v>REFACCIONES</v>
          </cell>
          <cell r="I36">
            <v>38000</v>
          </cell>
          <cell r="J36" t="str">
            <v>CONTADO</v>
          </cell>
        </row>
        <row r="37">
          <cell r="A37" t="str">
            <v>HIDRAULICA Y NEUMATICA CHASSIN S.A. DE C.V.</v>
          </cell>
          <cell r="B37" t="str">
            <v>HNC040824TJ6</v>
          </cell>
          <cell r="C37" t="str">
            <v>CARR. PANAMERICANA CELAYA-SALAMANCA KM. 1</v>
          </cell>
          <cell r="D37" t="str">
            <v>CELAYA, GTO</v>
          </cell>
          <cell r="F37" t="str">
            <v>461 6155910</v>
          </cell>
          <cell r="G37" t="str">
            <v>chassinconexiones@prodigy.net.mx</v>
          </cell>
          <cell r="H37" t="str">
            <v>REFACCIONES</v>
          </cell>
          <cell r="I37">
            <v>38090</v>
          </cell>
          <cell r="J37" t="str">
            <v>CONTADO</v>
          </cell>
        </row>
        <row r="38">
          <cell r="A38" t="str">
            <v>EVA MARIA HUERTA JUAREZ</v>
          </cell>
          <cell r="B38" t="str">
            <v>HUJE780605SZ3</v>
          </cell>
          <cell r="C38" t="str">
            <v>SAN LUIS DE LA PAZ</v>
          </cell>
          <cell r="D38" t="str">
            <v>SLP, GTO.</v>
          </cell>
          <cell r="E38" t="str">
            <v>-</v>
          </cell>
          <cell r="F38" t="str">
            <v>-</v>
          </cell>
          <cell r="G38" t="str">
            <v>-</v>
          </cell>
          <cell r="H38" t="str">
            <v>SERVICIOS</v>
          </cell>
          <cell r="I38">
            <v>37900</v>
          </cell>
          <cell r="J38" t="str">
            <v>CONTADO</v>
          </cell>
        </row>
        <row r="39">
          <cell r="A39" t="str">
            <v>DEJEC S DE RL DE CV</v>
          </cell>
          <cell r="B39" t="str">
            <v>DEJ200819EYA</v>
          </cell>
          <cell r="C39" t="str">
            <v>NAUCALPAN DE JUAREZ, MEX</v>
          </cell>
          <cell r="D39" t="str">
            <v>MEXICO</v>
          </cell>
          <cell r="E39" t="str">
            <v>VICTOR</v>
          </cell>
          <cell r="F39" t="str">
            <v>-</v>
          </cell>
          <cell r="G39" t="str">
            <v>-</v>
          </cell>
          <cell r="H39" t="str">
            <v>REFACCIONES</v>
          </cell>
          <cell r="I39">
            <v>53310</v>
          </cell>
          <cell r="J39" t="str">
            <v>CONTADO</v>
          </cell>
        </row>
        <row r="40">
          <cell r="A40" t="str">
            <v>JESUS MANUEL CASTRO LARA</v>
          </cell>
          <cell r="B40" t="str">
            <v>CALJ991106527</v>
          </cell>
          <cell r="C40" t="str">
            <v>SANTA CATARINA #6768 COL. TOPO CHICO</v>
          </cell>
          <cell r="D40" t="str">
            <v>NUEVO LEON, MREY</v>
          </cell>
          <cell r="E40" t="str">
            <v>VICTOR CASTRO</v>
          </cell>
          <cell r="F40">
            <v>8112054970</v>
          </cell>
          <cell r="G40" t="str">
            <v>jesus.mcastro@hotmail.com</v>
          </cell>
          <cell r="H40" t="str">
            <v>PAILERIA</v>
          </cell>
          <cell r="I40">
            <v>64260</v>
          </cell>
          <cell r="J40" t="str">
            <v>CONTADO</v>
          </cell>
        </row>
        <row r="41">
          <cell r="A41" t="str">
            <v>DON PULCRO S.A. DE C.V.</v>
          </cell>
          <cell r="B41" t="str">
            <v>DPU991209HW4</v>
          </cell>
          <cell r="C41" t="str">
            <v>ANTONIO MADRAZO #927 COL. LAS TROJES</v>
          </cell>
          <cell r="D41" t="str">
            <v>LEON, GTO</v>
          </cell>
          <cell r="E41" t="str">
            <v>PAOLA RAMIREZ</v>
          </cell>
          <cell r="F41" t="str">
            <v>461 1961038</v>
          </cell>
          <cell r="G41" t="str">
            <v>cotizacion@donpulcro</v>
          </cell>
          <cell r="H41" t="str">
            <v>EQUIPO DE LIMPIEZA</v>
          </cell>
          <cell r="I41">
            <v>37227</v>
          </cell>
          <cell r="J41" t="str">
            <v>CONTADO</v>
          </cell>
        </row>
        <row r="42">
          <cell r="A42" t="str">
            <v>CENTRO DE HERRAMIENTAS HARD TOOLS BC SA DE CV</v>
          </cell>
          <cell r="B42" t="str">
            <v>CHH210324GN9</v>
          </cell>
          <cell r="C42" t="str">
            <v>BLVD PERIFERICO ORIENTE 398 COL. LAS HADAS</v>
          </cell>
          <cell r="D42" t="str">
            <v>MEXICALI, BJC</v>
          </cell>
          <cell r="E42" t="str">
            <v>MARTIN</v>
          </cell>
          <cell r="F42" t="str">
            <v>686 177 3204</v>
          </cell>
          <cell r="G42" t="str">
            <v>-</v>
          </cell>
          <cell r="H42" t="str">
            <v>REFACCIONES</v>
          </cell>
          <cell r="I42">
            <v>21216</v>
          </cell>
          <cell r="J42" t="str">
            <v>CONTADO</v>
          </cell>
        </row>
        <row r="43">
          <cell r="A43" t="str">
            <v>FERNANDO MORALES LLAMAS</v>
          </cell>
          <cell r="B43" t="str">
            <v>MOLF6705307Z6</v>
          </cell>
          <cell r="C43" t="str">
            <v xml:space="preserve">CARRETERA 57 KM 308, CRUCERO </v>
          </cell>
          <cell r="D43" t="str">
            <v>SAN LUIS DE LA PAZ</v>
          </cell>
          <cell r="E43" t="str">
            <v>FERNANDO MORALES</v>
          </cell>
          <cell r="F43">
            <v>4686874250</v>
          </cell>
          <cell r="H43" t="str">
            <v>SERVICIOS</v>
          </cell>
          <cell r="I43">
            <v>37900</v>
          </cell>
          <cell r="J43" t="str">
            <v>CONTADO</v>
          </cell>
        </row>
        <row r="44">
          <cell r="A44" t="str">
            <v>YESICA LILIANA HERNANDEZ PAREDES</v>
          </cell>
          <cell r="B44" t="str">
            <v>HEPY8903296L5</v>
          </cell>
          <cell r="C44" t="str">
            <v>-</v>
          </cell>
          <cell r="D44" t="str">
            <v>IRAPUATO, GTO.</v>
          </cell>
          <cell r="E44" t="str">
            <v>ALEJANDRO</v>
          </cell>
          <cell r="F44" t="str">
            <v>429 1056508</v>
          </cell>
          <cell r="G44" t="str">
            <v>refacciones.ielsa@gmail.com</v>
          </cell>
          <cell r="H44" t="str">
            <v>REFACCIONES</v>
          </cell>
          <cell r="I44" t="str">
            <v>-</v>
          </cell>
          <cell r="J44" t="str">
            <v>CREDITO 15 DÍAS</v>
          </cell>
        </row>
        <row r="45">
          <cell r="A45" t="str">
            <v>JORGE HUGO SOLIS ULLOA</v>
          </cell>
          <cell r="B45" t="str">
            <v>SOUJ650429KQA</v>
          </cell>
          <cell r="C45" t="str">
            <v>AV. 2 DE ABRIL #200 LOCAL 4, COL. BARRIO DEL ZAPOTE</v>
          </cell>
          <cell r="D45" t="str">
            <v>CELAYA, GTO</v>
          </cell>
          <cell r="E45" t="str">
            <v>JORGE HUGO</v>
          </cell>
          <cell r="F45" t="str">
            <v>461 1875279</v>
          </cell>
          <cell r="G45" t="str">
            <v>htasmanoscreadoras@hotmail.com</v>
          </cell>
          <cell r="H45" t="str">
            <v>SERVICIOS</v>
          </cell>
          <cell r="I45">
            <v>38057</v>
          </cell>
          <cell r="J45" t="str">
            <v>CONTADO</v>
          </cell>
        </row>
        <row r="46">
          <cell r="A46" t="str">
            <v>AGUSTIN MENDOZA NUÑEZ</v>
          </cell>
          <cell r="B46" t="str">
            <v>MENA821104V46</v>
          </cell>
          <cell r="C46" t="str">
            <v>CERRO DE JUAN MARTIN #108 COL. JACARANDAS</v>
          </cell>
          <cell r="D46" t="str">
            <v>CELAYA, GTO</v>
          </cell>
          <cell r="E46" t="str">
            <v>-</v>
          </cell>
          <cell r="F46" t="str">
            <v>461 614 1306</v>
          </cell>
          <cell r="G46" t="str">
            <v>-</v>
          </cell>
          <cell r="H46" t="str">
            <v>SERVICIOS</v>
          </cell>
          <cell r="I46" t="str">
            <v>-</v>
          </cell>
          <cell r="J46" t="str">
            <v>CONTADO</v>
          </cell>
        </row>
        <row r="47">
          <cell r="A47" t="str">
            <v>RAFAEL TELLEZ GONZALEZ</v>
          </cell>
          <cell r="B47" t="str">
            <v>TEGR620628TE7</v>
          </cell>
          <cell r="C47" t="str">
            <v>2DA PRIVADA DE LEOVINO ZAVALA #16 COL. INDEPENDENCIA</v>
          </cell>
          <cell r="D47" t="str">
            <v>URIANGATO, GTO</v>
          </cell>
          <cell r="E47" t="str">
            <v>RAFAEL TELLEZ</v>
          </cell>
          <cell r="G47" t="str">
            <v>despacho_005@hotmail.com</v>
          </cell>
          <cell r="H47" t="str">
            <v>SERVICIOS</v>
          </cell>
          <cell r="I47">
            <v>38980</v>
          </cell>
          <cell r="J47" t="str">
            <v>CONTADO</v>
          </cell>
        </row>
        <row r="48">
          <cell r="A48" t="str">
            <v>ASOCIACION EMPRESARIAL DE TRANSPORTISTAS FEDERALES DEL SURESTE SA DE CV</v>
          </cell>
          <cell r="B48" t="str">
            <v>AET210805S58</v>
          </cell>
          <cell r="C48" t="str">
            <v>CALZADA MACTUMATZA # 1291 COL. LOMAS DEL SUR</v>
          </cell>
          <cell r="D48" t="str">
            <v>TUXTLA GUTIERREZ</v>
          </cell>
          <cell r="H48" t="str">
            <v>SERVICIOS</v>
          </cell>
          <cell r="I48">
            <v>29065</v>
          </cell>
          <cell r="J48" t="str">
            <v>CREDITO</v>
          </cell>
        </row>
        <row r="49">
          <cell r="A49" t="str">
            <v xml:space="preserve">CONSTRUCCIONES ALCOBARAQ SA DE CV </v>
          </cell>
          <cell r="B49" t="str">
            <v>CAL2203143A9</v>
          </cell>
          <cell r="C49" t="str">
            <v>AZTECA # 404 BIS 4 COL. SANTIAGO MOMOXPAN, SAN PEDRO CHOLULA</v>
          </cell>
          <cell r="D49" t="str">
            <v>PUEBLA, PUE.</v>
          </cell>
          <cell r="H49" t="str">
            <v>SERVICIOS</v>
          </cell>
          <cell r="I49">
            <v>72775</v>
          </cell>
          <cell r="J49" t="str">
            <v>CREDITO</v>
          </cell>
        </row>
        <row r="50">
          <cell r="A50" t="str">
            <v xml:space="preserve">CONSTRUCTORA BARLE SA DE CV </v>
          </cell>
          <cell r="B50" t="str">
            <v>CBA220225AL7</v>
          </cell>
          <cell r="C50" t="str">
            <v>NORTE  2 #803 LOCAL 120 SAN PEDRO CHOLULA, PUEBLA</v>
          </cell>
          <cell r="D50" t="str">
            <v>PUEBLA, PUE.</v>
          </cell>
          <cell r="H50" t="str">
            <v>SERVICIOS</v>
          </cell>
          <cell r="I50">
            <v>72760</v>
          </cell>
          <cell r="J50" t="str">
            <v>CREDITO</v>
          </cell>
        </row>
        <row r="51">
          <cell r="A51" t="str">
            <v xml:space="preserve">URBAN CARS SA DE CV </v>
          </cell>
          <cell r="B51" t="str">
            <v>UCA220905FL7</v>
          </cell>
          <cell r="C51" t="str">
            <v>9A SUR ORIENTE #975 COL. LOS PRESIDENTES, TUXTLA GUTIERREZ</v>
          </cell>
          <cell r="D51" t="str">
            <v>TUXTLA GUTIERREZ</v>
          </cell>
          <cell r="H51" t="str">
            <v>SERVICIOS</v>
          </cell>
          <cell r="I51">
            <v>29029</v>
          </cell>
          <cell r="J51" t="str">
            <v>CREDITO</v>
          </cell>
        </row>
        <row r="52">
          <cell r="A52" t="str">
            <v>IMELDA ARVIZU AGUILLON</v>
          </cell>
          <cell r="B52" t="str">
            <v>AIAI810314EL8</v>
          </cell>
          <cell r="C52" t="str">
            <v>AV. JUAREZ #09 COL. CENTRO</v>
          </cell>
          <cell r="D52" t="str">
            <v>SAN LUIS DE LA PAZ</v>
          </cell>
          <cell r="H52" t="str">
            <v>REFACCIONES</v>
          </cell>
          <cell r="I52">
            <v>37900</v>
          </cell>
          <cell r="J52" t="str">
            <v>CONTADO</v>
          </cell>
        </row>
        <row r="53">
          <cell r="A53" t="str">
            <v xml:space="preserve">COMPAÑÍA CONSTRUCTORA BEDACA S.A. DE C.V. </v>
          </cell>
          <cell r="B53" t="str">
            <v>CBE1706205S8</v>
          </cell>
          <cell r="C53" t="str">
            <v>AV. SAN ROQUE NO. 298 INT. 1 COL. EL DIAMANTE</v>
          </cell>
          <cell r="D53" t="str">
            <v>TUXTLA GUTIERREZ</v>
          </cell>
          <cell r="H53" t="str">
            <v>SERVICIOS</v>
          </cell>
          <cell r="I53">
            <v>29059</v>
          </cell>
          <cell r="J53" t="str">
            <v>CREDITO</v>
          </cell>
        </row>
        <row r="54">
          <cell r="A54" t="str">
            <v>RB INTERNACIONAL CONSULTANS S.A. DE C.V.</v>
          </cell>
          <cell r="B54" t="str">
            <v>RIC120306KE8</v>
          </cell>
          <cell r="C54" t="str">
            <v>CARRETERA ALTERNA CUCBA #175 SAN JUAN DE OCOTÁN</v>
          </cell>
          <cell r="D54" t="str">
            <v>ZAPOPAN, JCO</v>
          </cell>
          <cell r="E54" t="str">
            <v>MARIBEL ROMERO</v>
          </cell>
          <cell r="F54" t="str">
            <v>221 3620459</v>
          </cell>
          <cell r="H54" t="str">
            <v>SERVICIOS</v>
          </cell>
          <cell r="I54">
            <v>45019</v>
          </cell>
          <cell r="J54" t="str">
            <v>CREDITO</v>
          </cell>
        </row>
        <row r="55">
          <cell r="A55" t="str">
            <v>JOAQUIN ISRAEL JUAREZ CONTRERAS</v>
          </cell>
          <cell r="B55" t="str">
            <v>JUCJ781118K85</v>
          </cell>
          <cell r="C55" t="str">
            <v>CENTRO</v>
          </cell>
          <cell r="D55" t="str">
            <v>CELAYA, GTO</v>
          </cell>
          <cell r="H55" t="str">
            <v>SERVICIOS</v>
          </cell>
          <cell r="I55">
            <v>38010</v>
          </cell>
          <cell r="J55" t="str">
            <v>CONTADO</v>
          </cell>
        </row>
        <row r="56">
          <cell r="A56" t="str">
            <v>CESAR JAIME ZAMUDIO CARRILLO</v>
          </cell>
          <cell r="B56" t="str">
            <v>ZACC780519FC4</v>
          </cell>
          <cell r="C56" t="str">
            <v>CARRE. CELAYA-SLAMANCA KM 1.5</v>
          </cell>
          <cell r="D56" t="str">
            <v>CELAYA, GTO</v>
          </cell>
          <cell r="E56" t="str">
            <v>CESAR ZAMUDIO</v>
          </cell>
          <cell r="H56" t="str">
            <v>SERVICIOS</v>
          </cell>
          <cell r="I56">
            <v>38000</v>
          </cell>
          <cell r="J56" t="str">
            <v>CONTADO</v>
          </cell>
        </row>
        <row r="57">
          <cell r="A57" t="str">
            <v>MA. ELVIA AGUILERA PALOBLANCO</v>
          </cell>
          <cell r="B57" t="str">
            <v>AUPE610908Q68</v>
          </cell>
          <cell r="C57" t="str">
            <v>-</v>
          </cell>
          <cell r="D57" t="str">
            <v>CELAYA, GTO</v>
          </cell>
          <cell r="E57" t="str">
            <v>SALVADOR RODRIGUEZ</v>
          </cell>
          <cell r="F57" t="str">
            <v>461 5465321/ 461 6127444</v>
          </cell>
          <cell r="G57" t="str">
            <v>anuncios-40.leon@hotmail.com</v>
          </cell>
          <cell r="H57" t="str">
            <v>SERVICIOS</v>
          </cell>
          <cell r="I57">
            <v>38000</v>
          </cell>
          <cell r="J57" t="str">
            <v>CONTADO</v>
          </cell>
        </row>
        <row r="58">
          <cell r="A58" t="str">
            <v>AGROTRACTORES DE LA CIENEGA S.A. DE C.V.</v>
          </cell>
          <cell r="B58" t="str">
            <v>ACI060904MR2</v>
          </cell>
          <cell r="C58" t="str">
            <v>CARR. MORELIA-SALAMANCA #11504 COL. SAN JOSE DE LA TRINIDAD</v>
          </cell>
          <cell r="D58" t="str">
            <v>TARIMORO, MICH</v>
          </cell>
          <cell r="E58" t="str">
            <v>-</v>
          </cell>
          <cell r="F58" t="str">
            <v>443 3876386</v>
          </cell>
          <cell r="G58" t="str">
            <v>-</v>
          </cell>
          <cell r="H58" t="str">
            <v>SERVICIOS</v>
          </cell>
          <cell r="I58">
            <v>47910</v>
          </cell>
          <cell r="J58" t="str">
            <v>CONTADO</v>
          </cell>
        </row>
        <row r="59">
          <cell r="A59" t="str">
            <v>MARIA EUGENIA GUZMAN GUERRERO</v>
          </cell>
          <cell r="B59" t="str">
            <v>GUGE700111MR4</v>
          </cell>
          <cell r="C59" t="str">
            <v>LOC. 1 COL. EMILIANO ZAPATA</v>
          </cell>
          <cell r="D59" t="str">
            <v>CELAYA, GTO</v>
          </cell>
          <cell r="E59" t="str">
            <v>-</v>
          </cell>
          <cell r="F59" t="str">
            <v>-</v>
          </cell>
          <cell r="G59" t="str">
            <v>digcel.facturacion@gmail.com</v>
          </cell>
          <cell r="H59" t="str">
            <v>SERVICIOS</v>
          </cell>
          <cell r="I59">
            <v>38030</v>
          </cell>
          <cell r="J59" t="str">
            <v>CONTADO</v>
          </cell>
        </row>
        <row r="60">
          <cell r="A60" t="str">
            <v>AGRO SURTE S.A. DE C.V.</v>
          </cell>
          <cell r="B60" t="str">
            <v>ASU880217I92</v>
          </cell>
          <cell r="C60" t="str">
            <v>MIGUEL HIDALGO #1115 COL. LAS FUENTES</v>
          </cell>
          <cell r="D60" t="str">
            <v>CELAYA, GTO</v>
          </cell>
          <cell r="E60" t="str">
            <v>-</v>
          </cell>
          <cell r="F60" t="str">
            <v>-</v>
          </cell>
          <cell r="G60" t="str">
            <v>-</v>
          </cell>
          <cell r="H60" t="str">
            <v>SERVICIOS</v>
          </cell>
          <cell r="I60">
            <v>38040</v>
          </cell>
          <cell r="J60" t="str">
            <v>CONTADO</v>
          </cell>
        </row>
        <row r="61">
          <cell r="A61" t="str">
            <v>DANIEL RICARDO FRIAS ALDARACA</v>
          </cell>
          <cell r="B61" t="str">
            <v>FIAD780302RDA</v>
          </cell>
          <cell r="C61" t="str">
            <v>ANDADOR DIAMANTE #510 COL. SAN JUANICO 1RA SECCION</v>
          </cell>
          <cell r="D61" t="str">
            <v>CELAYA, GTO</v>
          </cell>
          <cell r="E61" t="str">
            <v>-</v>
          </cell>
          <cell r="F61" t="str">
            <v>461 1673196</v>
          </cell>
          <cell r="H61" t="str">
            <v>REFACCIONES</v>
          </cell>
          <cell r="I61">
            <v>38020</v>
          </cell>
          <cell r="J61" t="str">
            <v>CONTADO</v>
          </cell>
        </row>
        <row r="62">
          <cell r="A62" t="str">
            <v>JUAN HECTOR MONTIEL ALEJO</v>
          </cell>
          <cell r="B62" t="str">
            <v>MOAJ720602FP5</v>
          </cell>
          <cell r="C62" t="str">
            <v>CARR. FEDERAL PANAMERICANA CELAYA-QRO KM. 42 LA LABOR</v>
          </cell>
          <cell r="D62" t="str">
            <v>APASEO EL GRANDE, GTO.</v>
          </cell>
          <cell r="E62" t="str">
            <v>-</v>
          </cell>
          <cell r="F62" t="str">
            <v>-</v>
          </cell>
          <cell r="G62" t="str">
            <v>-</v>
          </cell>
          <cell r="H62" t="str">
            <v>REFACCIONES</v>
          </cell>
          <cell r="I62">
            <v>38192</v>
          </cell>
          <cell r="J62" t="str">
            <v>CONTADO</v>
          </cell>
        </row>
        <row r="63">
          <cell r="A63" t="str">
            <v>AK CORPORACION S. DE R.L. DE C.V.</v>
          </cell>
          <cell r="B63" t="str">
            <v>ACO040902UR6</v>
          </cell>
          <cell r="C63" t="str">
            <v>TROJE DE CAMPO ALEGRE #16. COL. LAS TROJES</v>
          </cell>
          <cell r="D63" t="str">
            <v>CORREGIDORA, QRO</v>
          </cell>
          <cell r="E63" t="str">
            <v>FATIMA MARTINEZ</v>
          </cell>
          <cell r="F63" t="str">
            <v>442 130 7016</v>
          </cell>
          <cell r="G63" t="str">
            <v>-</v>
          </cell>
          <cell r="H63" t="str">
            <v>CONTACTORES</v>
          </cell>
          <cell r="I63">
            <v>76900</v>
          </cell>
          <cell r="J63" t="str">
            <v>CONTADO</v>
          </cell>
        </row>
        <row r="64">
          <cell r="A64" t="str">
            <v xml:space="preserve">DIRT BIKES MOTO PARTS S.A. DE C.V. </v>
          </cell>
          <cell r="B64" t="str">
            <v>DBM160712PP1</v>
          </cell>
          <cell r="C64" t="str">
            <v>5 ORIENTE NORTE 921 B CENTRO, TUXTLA GUTIERREZ</v>
          </cell>
          <cell r="D64" t="str">
            <v>TUXTLA GUTIERREZ,CHIAPAS</v>
          </cell>
          <cell r="H64" t="str">
            <v>OJALATERIA Y PINTURA</v>
          </cell>
          <cell r="I64">
            <v>29000</v>
          </cell>
          <cell r="J64" t="str">
            <v>CRÉDITO</v>
          </cell>
        </row>
        <row r="65">
          <cell r="A65" t="str">
            <v>CAMIONERA DEL CENTRO S.A. DE C.V.</v>
          </cell>
          <cell r="B65" t="str">
            <v>CCE960607QH5</v>
          </cell>
          <cell r="C65" t="str">
            <v>CARR. IRAPUATO-SALAMANCA KM 4A COL. CIUDAD DE LOS OLIVOS</v>
          </cell>
          <cell r="D65" t="str">
            <v>IRAPUATO, GTO.</v>
          </cell>
          <cell r="F65" t="str">
            <v>462 621-7010</v>
          </cell>
          <cell r="G65" t="str">
            <v>olivia.rico@amher.com.mx</v>
          </cell>
          <cell r="H65" t="str">
            <v>REFACCIONES</v>
          </cell>
          <cell r="I65">
            <v>38544</v>
          </cell>
          <cell r="J65" t="str">
            <v>CONTADO</v>
          </cell>
        </row>
        <row r="66">
          <cell r="A66" t="str">
            <v>MARIA SOSA MARTINEZ (CROMA)</v>
          </cell>
          <cell r="B66" t="str">
            <v>SOMM530815AGA</v>
          </cell>
          <cell r="C66" t="str">
            <v>SAN JOSE DE GUANAJUATO #340 LOCAL 7 COL. 1A SECC LAURELES</v>
          </cell>
          <cell r="D66" t="str">
            <v>CELAYA, GTO</v>
          </cell>
          <cell r="E66" t="str">
            <v>-</v>
          </cell>
          <cell r="F66" t="str">
            <v>-</v>
          </cell>
          <cell r="G66" t="str">
            <v>contacto@cromaid.com</v>
          </cell>
          <cell r="H66" t="str">
            <v>REFACCIONES</v>
          </cell>
          <cell r="I66">
            <v>38020</v>
          </cell>
          <cell r="J66" t="str">
            <v>CREDITO</v>
          </cell>
        </row>
        <row r="67">
          <cell r="A67" t="str">
            <v>MA. GUADALUPE ESTRADA ALVAREZ</v>
          </cell>
          <cell r="B67" t="str">
            <v>EAAG710114U90</v>
          </cell>
          <cell r="C67" t="str">
            <v>MARIANO BALLEZA #66A CENTRO</v>
          </cell>
          <cell r="D67" t="str">
            <v>SAN LUIS DE LA PAZ, GTO</v>
          </cell>
          <cell r="E67" t="str">
            <v>-</v>
          </cell>
          <cell r="F67" t="str">
            <v>444 671 7564</v>
          </cell>
          <cell r="G67" t="str">
            <v>facturacion@estral.info</v>
          </cell>
          <cell r="H67" t="str">
            <v>REFACCIONES</v>
          </cell>
          <cell r="I67">
            <v>37800</v>
          </cell>
          <cell r="J67" t="str">
            <v>CONTADO</v>
          </cell>
        </row>
        <row r="68">
          <cell r="A68" t="str">
            <v>JAVIER GORAY BILBAO</v>
          </cell>
          <cell r="B68" t="str">
            <v>GOBJ781029126</v>
          </cell>
          <cell r="C68" t="str">
            <v>SAN LUIS DE LA PAZ, GTO</v>
          </cell>
          <cell r="D68" t="str">
            <v>SAN LUIS DE LA PAZ, GTO</v>
          </cell>
          <cell r="H68" t="str">
            <v>REFACCIONES</v>
          </cell>
          <cell r="I68">
            <v>37900</v>
          </cell>
          <cell r="J68" t="str">
            <v>CONTADO</v>
          </cell>
        </row>
        <row r="69">
          <cell r="A69" t="str">
            <v>TRACTOMOTRIZ ESQUIVEL, S.A. DE C.V.</v>
          </cell>
          <cell r="B69" t="str">
            <v>TES190215S22</v>
          </cell>
          <cell r="C69" t="str">
            <v>ANILLO VIAL MARIO MOLINA #247</v>
          </cell>
          <cell r="D69" t="str">
            <v>CELAYA, GTO</v>
          </cell>
          <cell r="E69" t="str">
            <v>-</v>
          </cell>
          <cell r="F69" t="str">
            <v>461 110 0034</v>
          </cell>
          <cell r="G69" t="str">
            <v>-</v>
          </cell>
          <cell r="H69" t="str">
            <v>SERVICIOS</v>
          </cell>
          <cell r="I69" t="str">
            <v>-</v>
          </cell>
          <cell r="J69" t="str">
            <v>CONTADO</v>
          </cell>
        </row>
        <row r="70">
          <cell r="A70" t="str">
            <v>GASPAR SALAZAR SEGURA</v>
          </cell>
          <cell r="B70" t="str">
            <v>SASG7104082V4</v>
          </cell>
          <cell r="C70" t="str">
            <v>AV. MANUEL J. CLOUTHIER S/N  EL MARAVILLAL</v>
          </cell>
          <cell r="D70" t="str">
            <v>SAN LUIS DE LA PAZ, GTO</v>
          </cell>
          <cell r="F70" t="str">
            <v>468 104 2015</v>
          </cell>
          <cell r="G70" t="str">
            <v>-</v>
          </cell>
          <cell r="H70" t="str">
            <v>SERVICIOS</v>
          </cell>
          <cell r="I70" t="str">
            <v>-</v>
          </cell>
          <cell r="J70" t="str">
            <v>CONTADO</v>
          </cell>
        </row>
        <row r="71">
          <cell r="A71" t="str">
            <v>JUAN MANUEL RODRIGUEZ VENEGAS</v>
          </cell>
          <cell r="B71" t="str">
            <v>ROVJ710710QB3</v>
          </cell>
          <cell r="C71" t="str">
            <v>AV. CONSTITUYENTES PONIENTE #339 COL. BARRIO DE SAN JUAN</v>
          </cell>
          <cell r="D71" t="str">
            <v>CELAYA, GTO</v>
          </cell>
          <cell r="E71" t="str">
            <v>MANOLOS</v>
          </cell>
          <cell r="F71" t="str">
            <v>461 211 7884</v>
          </cell>
          <cell r="G71" t="str">
            <v>admon@manolos.com.mx</v>
          </cell>
          <cell r="H71" t="str">
            <v>REFACCIONES</v>
          </cell>
          <cell r="I71">
            <v>38070</v>
          </cell>
          <cell r="J71" t="str">
            <v>CONTADO</v>
          </cell>
        </row>
        <row r="72">
          <cell r="A72" t="str">
            <v>IMELDA JUAREZ NIETO</v>
          </cell>
          <cell r="B72" t="str">
            <v>JUNI6701043L8</v>
          </cell>
          <cell r="C72" t="str">
            <v xml:space="preserve">RUISEÑOR #610 COL. ALAMOS </v>
          </cell>
          <cell r="D72" t="str">
            <v>CELAYA, GTO</v>
          </cell>
          <cell r="E72" t="str">
            <v>IMELDA</v>
          </cell>
          <cell r="F72" t="str">
            <v>-</v>
          </cell>
          <cell r="G72" t="str">
            <v>admon@rc-radiadores.com</v>
          </cell>
          <cell r="H72" t="str">
            <v>SERVICIOS</v>
          </cell>
          <cell r="I72">
            <v>38024</v>
          </cell>
          <cell r="J72" t="str">
            <v>CONTADO</v>
          </cell>
        </row>
        <row r="73">
          <cell r="A73" t="str">
            <v>MARIA CATALINA PEREZ MUÑOZ</v>
          </cell>
          <cell r="B73" t="str">
            <v>PEMC 831105 BB4</v>
          </cell>
          <cell r="C73" t="str">
            <v>LAZARO CARDENAS #02 TENERIA DEL SANTUARIO</v>
          </cell>
          <cell r="D73" t="str">
            <v>CELAYA, GTO</v>
          </cell>
          <cell r="E73" t="str">
            <v>-</v>
          </cell>
          <cell r="F73" t="str">
            <v>-</v>
          </cell>
          <cell r="G73" t="str">
            <v>-</v>
          </cell>
          <cell r="H73" t="str">
            <v>SERVICIOS</v>
          </cell>
          <cell r="I73">
            <v>28120</v>
          </cell>
          <cell r="J73" t="str">
            <v>CONTADO</v>
          </cell>
        </row>
        <row r="74">
          <cell r="A74" t="str">
            <v>TSM DE CELAYA S.A. DE C.V.</v>
          </cell>
          <cell r="B74" t="str">
            <v>TCE980713UL0</v>
          </cell>
          <cell r="C74" t="str">
            <v>AV. LAZARO CARDENAS #244 COL. LAS FLORES</v>
          </cell>
          <cell r="D74" t="str">
            <v>CELAYA, GTO</v>
          </cell>
          <cell r="E74" t="str">
            <v>-</v>
          </cell>
          <cell r="F74" t="str">
            <v>461 6124755</v>
          </cell>
          <cell r="G74" t="str">
            <v>tsm9807@prodigy.net.mx</v>
          </cell>
          <cell r="H74" t="str">
            <v>REFACCIONES</v>
          </cell>
          <cell r="I74">
            <v>38090</v>
          </cell>
          <cell r="J74" t="str">
            <v>CONTADO</v>
          </cell>
        </row>
        <row r="75">
          <cell r="A75" t="str">
            <v>SANITARIOS PORTATILES DE CELAYA S.A. DE C.V.</v>
          </cell>
          <cell r="B75" t="str">
            <v>SPC1311057M9</v>
          </cell>
          <cell r="C75" t="str">
            <v>CAMINO DE LA RIBERA DEL RIO S/N SAN MIGUEL OCTOPAN</v>
          </cell>
          <cell r="D75" t="str">
            <v>CELAYA, GTO</v>
          </cell>
          <cell r="E75" t="str">
            <v>ADRIANA RODRIGUEZ</v>
          </cell>
          <cell r="F75" t="str">
            <v>461 6133203</v>
          </cell>
          <cell r="G75" t="str">
            <v>saniexpress.spr@gmail.com</v>
          </cell>
          <cell r="H75" t="str">
            <v>BAÑOS PORTATILES</v>
          </cell>
          <cell r="I75" t="str">
            <v>-</v>
          </cell>
          <cell r="J75" t="str">
            <v>CONTADO</v>
          </cell>
        </row>
        <row r="76">
          <cell r="A76" t="str">
            <v>LUIS FERNANDO SANCHEZ TORRES</v>
          </cell>
          <cell r="B76" t="str">
            <v>SATL9005302S5</v>
          </cell>
          <cell r="C76" t="str">
            <v>DOLORES HIDALGO, GUANAJUATO</v>
          </cell>
          <cell r="D76" t="str">
            <v>DOLORES HIDALGO, GTO</v>
          </cell>
          <cell r="E76" t="str">
            <v>LUIS FERNANDO</v>
          </cell>
          <cell r="F76" t="str">
            <v>418 1120455</v>
          </cell>
          <cell r="G76" t="str">
            <v>-</v>
          </cell>
          <cell r="H76" t="str">
            <v>UNIFORMES</v>
          </cell>
          <cell r="I76" t="str">
            <v>-</v>
          </cell>
          <cell r="J76" t="str">
            <v>CONTADO</v>
          </cell>
        </row>
        <row r="77">
          <cell r="A77" t="str">
            <v>ALTERTEX S.A. DE C.V.</v>
          </cell>
          <cell r="B77" t="str">
            <v>ALT100326KW1</v>
          </cell>
          <cell r="C77" t="str">
            <v>ALBINO GARCIA #302 INT. 12 COL. CENTRO</v>
          </cell>
          <cell r="D77" t="str">
            <v>CELAYA, GTO</v>
          </cell>
          <cell r="E77" t="str">
            <v>STEPHANIE FRANCO</v>
          </cell>
          <cell r="F77" t="str">
            <v>461 618 2800</v>
          </cell>
          <cell r="G77" t="str">
            <v>gip@altertex.com.mx</v>
          </cell>
          <cell r="H77" t="str">
            <v>UNIFORMES</v>
          </cell>
          <cell r="J77" t="str">
            <v>CREDITO</v>
          </cell>
        </row>
        <row r="78">
          <cell r="A78" t="str">
            <v xml:space="preserve">AUTO PARTES Y MAS S.A. DE C.V. </v>
          </cell>
          <cell r="B78" t="str">
            <v>APM8805092U9</v>
          </cell>
          <cell r="C78" t="str">
            <v>AV. TECNOLOGICO #674 COL. LAS AVES</v>
          </cell>
          <cell r="D78" t="str">
            <v>CELAYA, GTO</v>
          </cell>
          <cell r="E78" t="str">
            <v>FERNANDA MEDRANO</v>
          </cell>
          <cell r="F78" t="str">
            <v>333 8065853</v>
          </cell>
          <cell r="H78" t="str">
            <v>REFACCIONES</v>
          </cell>
          <cell r="I78">
            <v>38017</v>
          </cell>
          <cell r="J78" t="str">
            <v>CONTADO</v>
          </cell>
        </row>
        <row r="79">
          <cell r="A79" t="str">
            <v>MARIA TERESA RAMIREZ TORRES</v>
          </cell>
          <cell r="B79" t="str">
            <v>RATT8502265Y7</v>
          </cell>
          <cell r="C79" t="str">
            <v>CAMINO A LA PALMITA S/N 2DA FRACC. CRESPO</v>
          </cell>
          <cell r="D79" t="str">
            <v>CELAYA, GTO</v>
          </cell>
          <cell r="E79" t="str">
            <v>-</v>
          </cell>
          <cell r="G79" t="str">
            <v>muellesramirez@hotmail.com</v>
          </cell>
          <cell r="H79" t="str">
            <v>SERVICIOS</v>
          </cell>
          <cell r="I79">
            <v>38110</v>
          </cell>
          <cell r="J79" t="str">
            <v>CONTADO</v>
          </cell>
        </row>
        <row r="80">
          <cell r="A80" t="str">
            <v>CAMIONES Y SOLUCIONES DE TRANSPORTE S.A. DE C.V.</v>
          </cell>
          <cell r="B80" t="str">
            <v>CST17050131A</v>
          </cell>
          <cell r="C80" t="str">
            <v>CARRET. ALTERNA CEL-VILLA KM. 5.86 2DA FRACC. CRESPO</v>
          </cell>
          <cell r="D80" t="str">
            <v>CELAYA, GTO</v>
          </cell>
          <cell r="E80" t="str">
            <v>-</v>
          </cell>
          <cell r="F80">
            <v>4616140786</v>
          </cell>
          <cell r="G80" t="str">
            <v>-</v>
          </cell>
          <cell r="H80" t="str">
            <v>SERVICIOS</v>
          </cell>
          <cell r="I80">
            <v>38110</v>
          </cell>
          <cell r="J80" t="str">
            <v>CONTADO</v>
          </cell>
        </row>
        <row r="81">
          <cell r="A81" t="str">
            <v>ALDO LOPEZ ALARCON</v>
          </cell>
          <cell r="B81" t="str">
            <v>LOAA820315MC8</v>
          </cell>
          <cell r="C81" t="str">
            <v>TECAMAC, EDO DE MEXICO</v>
          </cell>
          <cell r="D81" t="str">
            <v>EDO DE MEXICO</v>
          </cell>
          <cell r="E81" t="str">
            <v>ALDO LOPEZ</v>
          </cell>
          <cell r="F81" t="str">
            <v>-</v>
          </cell>
          <cell r="G81" t="str">
            <v>-</v>
          </cell>
          <cell r="H81" t="str">
            <v>SERVICIOS</v>
          </cell>
          <cell r="I81">
            <v>55755</v>
          </cell>
          <cell r="J81" t="str">
            <v>CONTADO</v>
          </cell>
        </row>
        <row r="82">
          <cell r="A82" t="str">
            <v>OSCAR JESUS ESPINOS GOMEZ</v>
          </cell>
          <cell r="B82" t="str">
            <v>EIGO900328CL2</v>
          </cell>
          <cell r="C82" t="str">
            <v>CAMINO SAN JOSE DE GTO #103, LOS LAURELES 1ERA SECCION</v>
          </cell>
          <cell r="D82" t="str">
            <v>CELAYA, GTO</v>
          </cell>
          <cell r="F82" t="str">
            <v>461 6147627</v>
          </cell>
          <cell r="G82" t="str">
            <v>-</v>
          </cell>
          <cell r="H82" t="str">
            <v>SERVICIOS</v>
          </cell>
          <cell r="I82">
            <v>38020</v>
          </cell>
          <cell r="J82" t="str">
            <v>CREDITO</v>
          </cell>
        </row>
        <row r="83">
          <cell r="A83" t="str">
            <v>FERNANDO ORTIZ HERRERA</v>
          </cell>
          <cell r="B83" t="str">
            <v>OIHF920606UD1</v>
          </cell>
          <cell r="C83" t="str">
            <v>SAN BARTOLOME ACTOPAN</v>
          </cell>
          <cell r="D83" t="str">
            <v>EDO DE MEXICO</v>
          </cell>
          <cell r="E83" t="str">
            <v>HILLARY</v>
          </cell>
          <cell r="H83" t="str">
            <v>SERVICIOS</v>
          </cell>
          <cell r="I83">
            <v>55980</v>
          </cell>
          <cell r="J83" t="str">
            <v>CONTADO</v>
          </cell>
        </row>
        <row r="84">
          <cell r="A84" t="str">
            <v>RS DISTRIBUCIONES</v>
          </cell>
          <cell r="B84" t="str">
            <v>RDI070529G6A</v>
          </cell>
          <cell r="C84" t="str">
            <v>RINCONADA DE SAN MARTIN #444 COL. RINCONADA SAN PEDRO</v>
          </cell>
          <cell r="D84" t="str">
            <v>SALAMANCA, GTO.</v>
          </cell>
          <cell r="E84" t="str">
            <v>-</v>
          </cell>
          <cell r="H84" t="str">
            <v>REFACCIONES</v>
          </cell>
          <cell r="I84">
            <v>36765</v>
          </cell>
          <cell r="J84" t="str">
            <v>CONTADO</v>
          </cell>
        </row>
        <row r="85">
          <cell r="A85" t="str">
            <v>JUAN MARTINEZ SANCHEZ</v>
          </cell>
          <cell r="B85" t="str">
            <v>MASJ531017H54</v>
          </cell>
          <cell r="C85" t="str">
            <v>CRUZ BLANCA #441 COL. DEL SOL</v>
          </cell>
          <cell r="D85" t="str">
            <v>SAN LUIS DE LA PAZ, GTO</v>
          </cell>
          <cell r="F85" t="str">
            <v>468 686 2362</v>
          </cell>
          <cell r="G85" t="str">
            <v>-</v>
          </cell>
          <cell r="H85" t="str">
            <v>REFACCIONES</v>
          </cell>
          <cell r="I85">
            <v>37906</v>
          </cell>
          <cell r="J85" t="str">
            <v>CONTADO</v>
          </cell>
        </row>
        <row r="86">
          <cell r="A86" t="str">
            <v>COEL SA DE CV</v>
          </cell>
          <cell r="B86" t="str">
            <v>COE9510055R6</v>
          </cell>
          <cell r="C86" t="str">
            <v>BLVD. ADOLFO LOPEZ MATEOS #1108 PTE COL. RENACIMIENTO</v>
          </cell>
          <cell r="D86" t="str">
            <v>CELAYA, GTO</v>
          </cell>
          <cell r="E86" t="str">
            <v>-</v>
          </cell>
          <cell r="F86">
            <v>4616135735</v>
          </cell>
          <cell r="G86" t="str">
            <v>-</v>
          </cell>
          <cell r="H86" t="str">
            <v>REFACCIONES</v>
          </cell>
          <cell r="I86">
            <v>38060</v>
          </cell>
          <cell r="J86" t="str">
            <v>CONTADO</v>
          </cell>
        </row>
        <row r="87">
          <cell r="A87" t="str">
            <v>FORTEX MAQUINARIA Y EQUIPOS S.A. DE C.V.</v>
          </cell>
          <cell r="B87" t="str">
            <v>FME191126T47</v>
          </cell>
          <cell r="C87" t="str">
            <v xml:space="preserve">ANILLO PERIFERICO SUR #1841 COL. PASEO DEL SOL </v>
          </cell>
          <cell r="D87" t="str">
            <v>LEON, GTO</v>
          </cell>
          <cell r="F87" t="str">
            <v>473 139 0624</v>
          </cell>
          <cell r="H87" t="str">
            <v>REFACCIONES</v>
          </cell>
          <cell r="I87">
            <v>45079</v>
          </cell>
          <cell r="J87" t="str">
            <v>CONTADO</v>
          </cell>
        </row>
        <row r="88">
          <cell r="A88" t="str">
            <v>ALFONSO SERNA GONZALEZ</v>
          </cell>
          <cell r="B88" t="str">
            <v>SEGA8302283C8</v>
          </cell>
          <cell r="C88" t="str">
            <v>AV. DE LOS ARTESANO #1</v>
          </cell>
          <cell r="D88" t="str">
            <v>DOLORES HIDALGO, GTO</v>
          </cell>
          <cell r="F88">
            <v>4181710310</v>
          </cell>
          <cell r="G88" t="str">
            <v>-</v>
          </cell>
          <cell r="H88" t="str">
            <v>REFACCIONES</v>
          </cell>
          <cell r="I88">
            <v>37800</v>
          </cell>
          <cell r="J88" t="str">
            <v>CONTADO</v>
          </cell>
        </row>
      </sheetData>
      <sheetData sheetId="611">
        <row r="1">
          <cell r="A1" t="str">
            <v>OBRA</v>
          </cell>
          <cell r="B1" t="str">
            <v>FRACCIONAMIENTO</v>
          </cell>
        </row>
        <row r="2">
          <cell r="A2" t="str">
            <v>SALAMANCA, GTO</v>
          </cell>
          <cell r="B2" t="str">
            <v>RESIDENCIAL ANCONA</v>
          </cell>
        </row>
        <row r="3">
          <cell r="A3" t="str">
            <v>VILLAGRAN, GTO</v>
          </cell>
          <cell r="B3" t="str">
            <v>LA CANTERA</v>
          </cell>
        </row>
        <row r="4">
          <cell r="A4" t="str">
            <v>LA PIEDAD, MICH</v>
          </cell>
          <cell r="B4" t="str">
            <v>RESIDENCIAL ANCONA</v>
          </cell>
        </row>
        <row r="5">
          <cell r="A5" t="str">
            <v>SAN LUIS DE LA PAZ, GTO.</v>
          </cell>
          <cell r="B5" t="str">
            <v>LA VALENCIA</v>
          </cell>
        </row>
        <row r="6">
          <cell r="A6" t="str">
            <v>APASEO EL GRANDE, GTO.</v>
          </cell>
          <cell r="B6" t="str">
            <v>RESIDENCIAL ANCONA</v>
          </cell>
        </row>
        <row r="7">
          <cell r="A7" t="str">
            <v>SALVATIERRA, GTO.</v>
          </cell>
          <cell r="B7" t="str">
            <v>PASEO DEL VALLE</v>
          </cell>
        </row>
        <row r="8">
          <cell r="A8" t="str">
            <v>CELAYA, GTO.</v>
          </cell>
          <cell r="B8" t="str">
            <v>OFICINA</v>
          </cell>
        </row>
        <row r="9">
          <cell r="A9" t="str">
            <v>SAN LUIS, APASEO, SALVATIERRA</v>
          </cell>
          <cell r="B9" t="str">
            <v>VALENCIANA, ANCONA, PASEO DEL VALLE</v>
          </cell>
        </row>
        <row r="10">
          <cell r="A10" t="str">
            <v>URIANGATO, GTO</v>
          </cell>
          <cell r="B10" t="str">
            <v>RESIDENCIAL ANCONA</v>
          </cell>
        </row>
        <row r="11">
          <cell r="A11" t="str">
            <v>SAN LUIS, APASEO</v>
          </cell>
          <cell r="B11" t="str">
            <v>VALENCIANA, RESIDENCIAL ANCONA</v>
          </cell>
        </row>
        <row r="12">
          <cell r="A12" t="str">
            <v>SAN LUIS, APASEO, URIANGATO</v>
          </cell>
          <cell r="B12" t="str">
            <v>VALENCIANA, RESID. ANCONA</v>
          </cell>
        </row>
        <row r="13">
          <cell r="A13" t="str">
            <v>SAN LUIS, APASEO, SALAMANCA</v>
          </cell>
          <cell r="B13" t="str">
            <v>VALENCIANA, RESID. ANCONA</v>
          </cell>
        </row>
        <row r="14">
          <cell r="A14" t="str">
            <v>CELAYA, GTO</v>
          </cell>
          <cell r="B14" t="str">
            <v>RESIDENCIAL ZURA</v>
          </cell>
        </row>
        <row r="15">
          <cell r="A15" t="str">
            <v>APASEO, SALAMANCA</v>
          </cell>
          <cell r="B15" t="str">
            <v>RESIDENCIAL ANCONA</v>
          </cell>
        </row>
        <row r="16">
          <cell r="A16" t="str">
            <v>SAN LUIS, SALAM, CELAY</v>
          </cell>
          <cell r="B16" t="str">
            <v>VALENCIANA, ANCONA, ZURA</v>
          </cell>
        </row>
        <row r="17">
          <cell r="A17" t="str">
            <v>DOLORES HIDALGO, GTO</v>
          </cell>
          <cell r="B17" t="str">
            <v>EL TAJO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6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1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7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8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0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1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2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99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0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1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2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3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4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5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6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7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8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09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0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1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2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3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4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5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6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7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8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19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0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1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2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3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4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5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6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7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8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29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0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1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2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3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4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5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6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7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8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39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0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1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2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3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4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5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6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7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8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49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0.bin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2.xml"/><Relationship Id="rId1" Type="http://schemas.openxmlformats.org/officeDocument/2006/relationships/printerSettings" Target="../printerSettings/printerSettings151.bin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3.xml"/><Relationship Id="rId1" Type="http://schemas.openxmlformats.org/officeDocument/2006/relationships/printerSettings" Target="../printerSettings/printerSettings152.bin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4.xml"/><Relationship Id="rId1" Type="http://schemas.openxmlformats.org/officeDocument/2006/relationships/printerSettings" Target="../printerSettings/printerSettings153.bin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5.xml"/><Relationship Id="rId1" Type="http://schemas.openxmlformats.org/officeDocument/2006/relationships/printerSettings" Target="../printerSettings/printerSettings154.bin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6.xml"/><Relationship Id="rId1" Type="http://schemas.openxmlformats.org/officeDocument/2006/relationships/printerSettings" Target="../printerSettings/printerSettings155.bin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7.xml"/><Relationship Id="rId1" Type="http://schemas.openxmlformats.org/officeDocument/2006/relationships/printerSettings" Target="../printerSettings/printerSettings156.bin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8.xml"/><Relationship Id="rId1" Type="http://schemas.openxmlformats.org/officeDocument/2006/relationships/printerSettings" Target="../printerSettings/printerSettings157.bin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9.xml"/><Relationship Id="rId1" Type="http://schemas.openxmlformats.org/officeDocument/2006/relationships/printerSettings" Target="../printerSettings/printerSettings158.bin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0.xml"/><Relationship Id="rId1" Type="http://schemas.openxmlformats.org/officeDocument/2006/relationships/printerSettings" Target="../printerSettings/printerSettings159.bin"/></Relationships>
</file>

<file path=xl/worksheets/_rels/sheet1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1.xml"/><Relationship Id="rId1" Type="http://schemas.openxmlformats.org/officeDocument/2006/relationships/printerSettings" Target="../printerSettings/printerSettings160.bin"/></Relationships>
</file>

<file path=xl/worksheets/_rels/sheet1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2.xml"/><Relationship Id="rId1" Type="http://schemas.openxmlformats.org/officeDocument/2006/relationships/printerSettings" Target="../printerSettings/printerSettings161.bin"/></Relationships>
</file>

<file path=xl/worksheets/_rels/sheet1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3.xml"/><Relationship Id="rId1" Type="http://schemas.openxmlformats.org/officeDocument/2006/relationships/printerSettings" Target="../printerSettings/printerSettings162.bin"/></Relationships>
</file>

<file path=xl/worksheets/_rels/sheet1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4.xml"/><Relationship Id="rId1" Type="http://schemas.openxmlformats.org/officeDocument/2006/relationships/printerSettings" Target="../printerSettings/printerSettings163.bin"/></Relationships>
</file>

<file path=xl/worksheets/_rels/sheet1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5.xml"/><Relationship Id="rId1" Type="http://schemas.openxmlformats.org/officeDocument/2006/relationships/printerSettings" Target="../printerSettings/printerSettings164.bin"/></Relationships>
</file>

<file path=xl/worksheets/_rels/sheet1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6.xml"/><Relationship Id="rId1" Type="http://schemas.openxmlformats.org/officeDocument/2006/relationships/printerSettings" Target="../printerSettings/printerSettings165.bin"/></Relationships>
</file>

<file path=xl/worksheets/_rels/sheet1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7.xml"/><Relationship Id="rId1" Type="http://schemas.openxmlformats.org/officeDocument/2006/relationships/printerSettings" Target="../printerSettings/printerSettings166.bin"/></Relationships>
</file>

<file path=xl/worksheets/_rels/sheet1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8.xml"/><Relationship Id="rId1" Type="http://schemas.openxmlformats.org/officeDocument/2006/relationships/printerSettings" Target="../printerSettings/printerSettings167.bin"/></Relationships>
</file>

<file path=xl/worksheets/_rels/sheet1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9.xml"/><Relationship Id="rId1" Type="http://schemas.openxmlformats.org/officeDocument/2006/relationships/printerSettings" Target="../printerSettings/printerSettings168.bin"/></Relationships>
</file>

<file path=xl/worksheets/_rels/sheet1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0.xml"/><Relationship Id="rId1" Type="http://schemas.openxmlformats.org/officeDocument/2006/relationships/printerSettings" Target="../printerSettings/printerSettings169.bin"/></Relationships>
</file>

<file path=xl/worksheets/_rels/sheet1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1.xml"/><Relationship Id="rId1" Type="http://schemas.openxmlformats.org/officeDocument/2006/relationships/printerSettings" Target="../printerSettings/printerSettings170.bin"/></Relationships>
</file>

<file path=xl/worksheets/_rels/sheet1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2.xml"/><Relationship Id="rId1" Type="http://schemas.openxmlformats.org/officeDocument/2006/relationships/printerSettings" Target="../printerSettings/printerSettings171.bin"/></Relationships>
</file>

<file path=xl/worksheets/_rels/sheet1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3.xml"/><Relationship Id="rId1" Type="http://schemas.openxmlformats.org/officeDocument/2006/relationships/printerSettings" Target="../printerSettings/printerSettings172.bin"/></Relationships>
</file>

<file path=xl/worksheets/_rels/sheet1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4.xml"/><Relationship Id="rId1" Type="http://schemas.openxmlformats.org/officeDocument/2006/relationships/printerSettings" Target="../printerSettings/printerSettings173.bin"/></Relationships>
</file>

<file path=xl/worksheets/_rels/sheet1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5.xml"/><Relationship Id="rId1" Type="http://schemas.openxmlformats.org/officeDocument/2006/relationships/printerSettings" Target="../printerSettings/printerSettings174.bin"/></Relationships>
</file>

<file path=xl/worksheets/_rels/sheet1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6.xml"/><Relationship Id="rId1" Type="http://schemas.openxmlformats.org/officeDocument/2006/relationships/printerSettings" Target="../printerSettings/printerSettings175.bin"/></Relationships>
</file>

<file path=xl/worksheets/_rels/sheet1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7.xml"/><Relationship Id="rId1" Type="http://schemas.openxmlformats.org/officeDocument/2006/relationships/printerSettings" Target="../printerSettings/printerSettings176.bin"/></Relationships>
</file>

<file path=xl/worksheets/_rels/sheet1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8.xml"/><Relationship Id="rId1" Type="http://schemas.openxmlformats.org/officeDocument/2006/relationships/printerSettings" Target="../printerSettings/printerSettings177.bin"/></Relationships>
</file>

<file path=xl/worksheets/_rels/sheet1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9.xml"/><Relationship Id="rId1" Type="http://schemas.openxmlformats.org/officeDocument/2006/relationships/printerSettings" Target="../printerSettings/printerSettings178.bin"/></Relationships>
</file>

<file path=xl/worksheets/_rels/sheet1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0.xml"/><Relationship Id="rId1" Type="http://schemas.openxmlformats.org/officeDocument/2006/relationships/printerSettings" Target="../printerSettings/printerSettings179.bin"/></Relationships>
</file>

<file path=xl/worksheets/_rels/sheet1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1.xml"/><Relationship Id="rId1" Type="http://schemas.openxmlformats.org/officeDocument/2006/relationships/printerSettings" Target="../printerSettings/printerSettings180.bin"/></Relationships>
</file>

<file path=xl/worksheets/_rels/sheet1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2.xml"/><Relationship Id="rId1" Type="http://schemas.openxmlformats.org/officeDocument/2006/relationships/printerSettings" Target="../printerSettings/printerSettings181.bin"/></Relationships>
</file>

<file path=xl/worksheets/_rels/sheet1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3.xml"/><Relationship Id="rId1" Type="http://schemas.openxmlformats.org/officeDocument/2006/relationships/printerSettings" Target="../printerSettings/printerSettings182.bin"/></Relationships>
</file>

<file path=xl/worksheets/_rels/sheet1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4.xml"/><Relationship Id="rId1" Type="http://schemas.openxmlformats.org/officeDocument/2006/relationships/printerSettings" Target="../printerSettings/printerSettings183.bin"/></Relationships>
</file>

<file path=xl/worksheets/_rels/sheet1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5.xml"/><Relationship Id="rId1" Type="http://schemas.openxmlformats.org/officeDocument/2006/relationships/printerSettings" Target="../printerSettings/printerSettings184.bin"/></Relationships>
</file>

<file path=xl/worksheets/_rels/sheet1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6.xml"/><Relationship Id="rId1" Type="http://schemas.openxmlformats.org/officeDocument/2006/relationships/printerSettings" Target="../printerSettings/printerSettings185.bin"/></Relationships>
</file>

<file path=xl/worksheets/_rels/sheet1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7.xml"/><Relationship Id="rId1" Type="http://schemas.openxmlformats.org/officeDocument/2006/relationships/printerSettings" Target="../printerSettings/printerSettings186.bin"/></Relationships>
</file>

<file path=xl/worksheets/_rels/sheet1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8.xml"/><Relationship Id="rId1" Type="http://schemas.openxmlformats.org/officeDocument/2006/relationships/printerSettings" Target="../printerSettings/printerSettings187.bin"/></Relationships>
</file>

<file path=xl/worksheets/_rels/sheet1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9.xml"/><Relationship Id="rId1" Type="http://schemas.openxmlformats.org/officeDocument/2006/relationships/printerSettings" Target="../printerSettings/printerSettings188.bin"/></Relationships>
</file>

<file path=xl/worksheets/_rels/sheet1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0.xml"/><Relationship Id="rId1" Type="http://schemas.openxmlformats.org/officeDocument/2006/relationships/printerSettings" Target="../printerSettings/printerSettings189.bin"/></Relationships>
</file>

<file path=xl/worksheets/_rels/sheet1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1.xml"/><Relationship Id="rId1" Type="http://schemas.openxmlformats.org/officeDocument/2006/relationships/printerSettings" Target="../printerSettings/printerSettings190.bin"/></Relationships>
</file>

<file path=xl/worksheets/_rels/sheet1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2.xml"/><Relationship Id="rId1" Type="http://schemas.openxmlformats.org/officeDocument/2006/relationships/printerSettings" Target="../printerSettings/printerSettings191.bin"/></Relationships>
</file>

<file path=xl/worksheets/_rels/sheet1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3.xml"/><Relationship Id="rId1" Type="http://schemas.openxmlformats.org/officeDocument/2006/relationships/printerSettings" Target="../printerSettings/printerSettings192.bin"/></Relationships>
</file>

<file path=xl/worksheets/_rels/sheet1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4.xml"/><Relationship Id="rId1" Type="http://schemas.openxmlformats.org/officeDocument/2006/relationships/printerSettings" Target="../printerSettings/printerSettings193.bin"/></Relationships>
</file>

<file path=xl/worksheets/_rels/sheet1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5.xml"/><Relationship Id="rId1" Type="http://schemas.openxmlformats.org/officeDocument/2006/relationships/printerSettings" Target="../printerSettings/printerSettings194.bin"/></Relationships>
</file>

<file path=xl/worksheets/_rels/sheet1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6.xml"/><Relationship Id="rId1" Type="http://schemas.openxmlformats.org/officeDocument/2006/relationships/printerSettings" Target="../printerSettings/printerSettings195.bin"/></Relationships>
</file>

<file path=xl/worksheets/_rels/sheet1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7.xml"/><Relationship Id="rId1" Type="http://schemas.openxmlformats.org/officeDocument/2006/relationships/printerSettings" Target="../printerSettings/printerSettings196.bin"/></Relationships>
</file>

<file path=xl/worksheets/_rels/sheet1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8.xml"/><Relationship Id="rId1" Type="http://schemas.openxmlformats.org/officeDocument/2006/relationships/printerSettings" Target="../printerSettings/printerSettings197.bin"/></Relationships>
</file>

<file path=xl/worksheets/_rels/sheet1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9.xml"/><Relationship Id="rId1" Type="http://schemas.openxmlformats.org/officeDocument/2006/relationships/printerSettings" Target="../printerSettings/printerSettings198.bin"/></Relationships>
</file>

<file path=xl/worksheets/_rels/sheet2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0.xml"/><Relationship Id="rId1" Type="http://schemas.openxmlformats.org/officeDocument/2006/relationships/printerSettings" Target="../printerSettings/printerSettings199.bin"/></Relationships>
</file>

<file path=xl/worksheets/_rels/sheet2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1.xml"/><Relationship Id="rId1" Type="http://schemas.openxmlformats.org/officeDocument/2006/relationships/printerSettings" Target="../printerSettings/printerSettings200.bin"/></Relationships>
</file>

<file path=xl/worksheets/_rels/sheet2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2.xml"/><Relationship Id="rId1" Type="http://schemas.openxmlformats.org/officeDocument/2006/relationships/printerSettings" Target="../printerSettings/printerSettings201.bin"/></Relationships>
</file>

<file path=xl/worksheets/_rels/sheet2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3.xml"/><Relationship Id="rId1" Type="http://schemas.openxmlformats.org/officeDocument/2006/relationships/printerSettings" Target="../printerSettings/printerSettings202.bin"/></Relationships>
</file>

<file path=xl/worksheets/_rels/sheet2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4.xml"/><Relationship Id="rId1" Type="http://schemas.openxmlformats.org/officeDocument/2006/relationships/printerSettings" Target="../printerSettings/printerSettings203.bin"/></Relationships>
</file>

<file path=xl/worksheets/_rels/sheet2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5.xml"/><Relationship Id="rId1" Type="http://schemas.openxmlformats.org/officeDocument/2006/relationships/printerSettings" Target="../printerSettings/printerSettings204.bin"/></Relationships>
</file>

<file path=xl/worksheets/_rels/sheet2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6.xml"/><Relationship Id="rId1" Type="http://schemas.openxmlformats.org/officeDocument/2006/relationships/printerSettings" Target="../printerSettings/printerSettings205.bin"/></Relationships>
</file>

<file path=xl/worksheets/_rels/sheet2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7.xml"/><Relationship Id="rId1" Type="http://schemas.openxmlformats.org/officeDocument/2006/relationships/printerSettings" Target="../printerSettings/printerSettings206.bin"/></Relationships>
</file>

<file path=xl/worksheets/_rels/sheet2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8.xml"/><Relationship Id="rId1" Type="http://schemas.openxmlformats.org/officeDocument/2006/relationships/printerSettings" Target="../printerSettings/printerSettings207.bin"/></Relationships>
</file>

<file path=xl/worksheets/_rels/sheet2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9.xml"/><Relationship Id="rId1" Type="http://schemas.openxmlformats.org/officeDocument/2006/relationships/printerSettings" Target="../printerSettings/printerSettings208.bin"/></Relationships>
</file>

<file path=xl/worksheets/_rels/sheet2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0.xml"/><Relationship Id="rId1" Type="http://schemas.openxmlformats.org/officeDocument/2006/relationships/printerSettings" Target="../printerSettings/printerSettings209.bin"/></Relationships>
</file>

<file path=xl/worksheets/_rels/sheet2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1.xml"/><Relationship Id="rId1" Type="http://schemas.openxmlformats.org/officeDocument/2006/relationships/printerSettings" Target="../printerSettings/printerSettings210.bin"/></Relationships>
</file>

<file path=xl/worksheets/_rels/sheet2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2.xml"/><Relationship Id="rId1" Type="http://schemas.openxmlformats.org/officeDocument/2006/relationships/printerSettings" Target="../printerSettings/printerSettings211.bin"/></Relationships>
</file>

<file path=xl/worksheets/_rels/sheet2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3.xml"/><Relationship Id="rId1" Type="http://schemas.openxmlformats.org/officeDocument/2006/relationships/printerSettings" Target="../printerSettings/printerSettings212.bin"/></Relationships>
</file>

<file path=xl/worksheets/_rels/sheet2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4.xml"/><Relationship Id="rId1" Type="http://schemas.openxmlformats.org/officeDocument/2006/relationships/printerSettings" Target="../printerSettings/printerSettings213.bin"/></Relationships>
</file>

<file path=xl/worksheets/_rels/sheet2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5.xml"/><Relationship Id="rId1" Type="http://schemas.openxmlformats.org/officeDocument/2006/relationships/printerSettings" Target="../printerSettings/printerSettings214.bin"/></Relationships>
</file>

<file path=xl/worksheets/_rels/sheet2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6.xml"/><Relationship Id="rId1" Type="http://schemas.openxmlformats.org/officeDocument/2006/relationships/printerSettings" Target="../printerSettings/printerSettings215.bin"/></Relationships>
</file>

<file path=xl/worksheets/_rels/sheet2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7.xml"/><Relationship Id="rId1" Type="http://schemas.openxmlformats.org/officeDocument/2006/relationships/printerSettings" Target="../printerSettings/printerSettings216.bin"/></Relationships>
</file>

<file path=xl/worksheets/_rels/sheet2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8.xml"/><Relationship Id="rId1" Type="http://schemas.openxmlformats.org/officeDocument/2006/relationships/printerSettings" Target="../printerSettings/printerSettings217.bin"/></Relationships>
</file>

<file path=xl/worksheets/_rels/sheet2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9.xml"/><Relationship Id="rId1" Type="http://schemas.openxmlformats.org/officeDocument/2006/relationships/printerSettings" Target="../printerSettings/printerSettings218.bin"/></Relationships>
</file>

<file path=xl/worksheets/_rels/sheet2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0.xml"/><Relationship Id="rId1" Type="http://schemas.openxmlformats.org/officeDocument/2006/relationships/printerSettings" Target="../printerSettings/printerSettings219.bin"/></Relationships>
</file>

<file path=xl/worksheets/_rels/sheet2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1.xml"/><Relationship Id="rId1" Type="http://schemas.openxmlformats.org/officeDocument/2006/relationships/printerSettings" Target="../printerSettings/printerSettings220.bin"/></Relationships>
</file>

<file path=xl/worksheets/_rels/sheet2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2.xml"/><Relationship Id="rId1" Type="http://schemas.openxmlformats.org/officeDocument/2006/relationships/printerSettings" Target="../printerSettings/printerSettings221.bin"/></Relationships>
</file>

<file path=xl/worksheets/_rels/sheet2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3.xml"/><Relationship Id="rId1" Type="http://schemas.openxmlformats.org/officeDocument/2006/relationships/printerSettings" Target="../printerSettings/printerSettings222.bin"/></Relationships>
</file>

<file path=xl/worksheets/_rels/sheet2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4.xml"/><Relationship Id="rId1" Type="http://schemas.openxmlformats.org/officeDocument/2006/relationships/printerSettings" Target="../printerSettings/printerSettings223.bin"/></Relationships>
</file>

<file path=xl/worksheets/_rels/sheet2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5.xml"/><Relationship Id="rId1" Type="http://schemas.openxmlformats.org/officeDocument/2006/relationships/printerSettings" Target="../printerSettings/printerSettings224.bin"/></Relationships>
</file>

<file path=xl/worksheets/_rels/sheet2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6.xml"/><Relationship Id="rId1" Type="http://schemas.openxmlformats.org/officeDocument/2006/relationships/printerSettings" Target="../printerSettings/printerSettings225.bin"/></Relationships>
</file>

<file path=xl/worksheets/_rels/sheet2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7.xml"/><Relationship Id="rId1" Type="http://schemas.openxmlformats.org/officeDocument/2006/relationships/printerSettings" Target="../printerSettings/printerSettings226.bin"/></Relationships>
</file>

<file path=xl/worksheets/_rels/sheet2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8.xml"/><Relationship Id="rId1" Type="http://schemas.openxmlformats.org/officeDocument/2006/relationships/printerSettings" Target="../printerSettings/printerSettings227.bin"/></Relationships>
</file>

<file path=xl/worksheets/_rels/sheet2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9.xml"/><Relationship Id="rId1" Type="http://schemas.openxmlformats.org/officeDocument/2006/relationships/printerSettings" Target="../printerSettings/printerSettings228.bin"/></Relationships>
</file>

<file path=xl/worksheets/_rels/sheet2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0.xml"/><Relationship Id="rId1" Type="http://schemas.openxmlformats.org/officeDocument/2006/relationships/printerSettings" Target="../printerSettings/printerSettings229.bin"/></Relationships>
</file>

<file path=xl/worksheets/_rels/sheet2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1.xml"/><Relationship Id="rId1" Type="http://schemas.openxmlformats.org/officeDocument/2006/relationships/printerSettings" Target="../printerSettings/printerSettings230.bin"/></Relationships>
</file>

<file path=xl/worksheets/_rels/sheet2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2.xml"/><Relationship Id="rId1" Type="http://schemas.openxmlformats.org/officeDocument/2006/relationships/printerSettings" Target="../printerSettings/printerSettings231.bin"/></Relationships>
</file>

<file path=xl/worksheets/_rels/sheet2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3.xml"/><Relationship Id="rId1" Type="http://schemas.openxmlformats.org/officeDocument/2006/relationships/printerSettings" Target="../printerSettings/printerSettings232.bin"/></Relationships>
</file>

<file path=xl/worksheets/_rels/sheet2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4.xml"/><Relationship Id="rId1" Type="http://schemas.openxmlformats.org/officeDocument/2006/relationships/printerSettings" Target="../printerSettings/printerSettings233.bin"/></Relationships>
</file>

<file path=xl/worksheets/_rels/sheet2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5.xml"/><Relationship Id="rId1" Type="http://schemas.openxmlformats.org/officeDocument/2006/relationships/printerSettings" Target="../printerSettings/printerSettings234.bin"/></Relationships>
</file>

<file path=xl/worksheets/_rels/sheet2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6.xml"/><Relationship Id="rId1" Type="http://schemas.openxmlformats.org/officeDocument/2006/relationships/printerSettings" Target="../printerSettings/printerSettings235.bin"/></Relationships>
</file>

<file path=xl/worksheets/_rels/sheet2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7.xml"/><Relationship Id="rId1" Type="http://schemas.openxmlformats.org/officeDocument/2006/relationships/printerSettings" Target="../printerSettings/printerSettings236.bin"/></Relationships>
</file>

<file path=xl/worksheets/_rels/sheet2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8.xml"/><Relationship Id="rId1" Type="http://schemas.openxmlformats.org/officeDocument/2006/relationships/printerSettings" Target="../printerSettings/printerSettings237.bin"/></Relationships>
</file>

<file path=xl/worksheets/_rels/sheet2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9.xml"/><Relationship Id="rId1" Type="http://schemas.openxmlformats.org/officeDocument/2006/relationships/printerSettings" Target="../printerSettings/printerSettings238.bin"/></Relationships>
</file>

<file path=xl/worksheets/_rels/sheet2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0.xml"/><Relationship Id="rId1" Type="http://schemas.openxmlformats.org/officeDocument/2006/relationships/printerSettings" Target="../printerSettings/printerSettings239.bin"/></Relationships>
</file>

<file path=xl/worksheets/_rels/sheet2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1.xml"/><Relationship Id="rId1" Type="http://schemas.openxmlformats.org/officeDocument/2006/relationships/printerSettings" Target="../printerSettings/printerSettings240.bin"/></Relationships>
</file>

<file path=xl/worksheets/_rels/sheet2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2.xml"/><Relationship Id="rId1" Type="http://schemas.openxmlformats.org/officeDocument/2006/relationships/printerSettings" Target="../printerSettings/printerSettings241.bin"/></Relationships>
</file>

<file path=xl/worksheets/_rels/sheet2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3.xml"/><Relationship Id="rId1" Type="http://schemas.openxmlformats.org/officeDocument/2006/relationships/printerSettings" Target="../printerSettings/printerSettings242.bin"/></Relationships>
</file>

<file path=xl/worksheets/_rels/sheet2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4.xml"/><Relationship Id="rId1" Type="http://schemas.openxmlformats.org/officeDocument/2006/relationships/printerSettings" Target="../printerSettings/printerSettings243.bin"/></Relationships>
</file>

<file path=xl/worksheets/_rels/sheet2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5.xml"/><Relationship Id="rId1" Type="http://schemas.openxmlformats.org/officeDocument/2006/relationships/printerSettings" Target="../printerSettings/printerSettings244.bin"/></Relationships>
</file>

<file path=xl/worksheets/_rels/sheet2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6.xml"/><Relationship Id="rId1" Type="http://schemas.openxmlformats.org/officeDocument/2006/relationships/printerSettings" Target="../printerSettings/printerSettings245.bin"/></Relationships>
</file>

<file path=xl/worksheets/_rels/sheet2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7.xml"/><Relationship Id="rId1" Type="http://schemas.openxmlformats.org/officeDocument/2006/relationships/printerSettings" Target="../printerSettings/printerSettings246.bin"/></Relationships>
</file>

<file path=xl/worksheets/_rels/sheet2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8.xml"/><Relationship Id="rId1" Type="http://schemas.openxmlformats.org/officeDocument/2006/relationships/printerSettings" Target="../printerSettings/printerSettings247.bin"/></Relationships>
</file>

<file path=xl/worksheets/_rels/sheet2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9.xml"/><Relationship Id="rId1" Type="http://schemas.openxmlformats.org/officeDocument/2006/relationships/printerSettings" Target="../printerSettings/printerSettings248.bin"/></Relationships>
</file>

<file path=xl/worksheets/_rels/sheet2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0.xml"/><Relationship Id="rId1" Type="http://schemas.openxmlformats.org/officeDocument/2006/relationships/printerSettings" Target="../printerSettings/printerSettings249.bin"/></Relationships>
</file>

<file path=xl/worksheets/_rels/sheet2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1.xml"/><Relationship Id="rId1" Type="http://schemas.openxmlformats.org/officeDocument/2006/relationships/printerSettings" Target="../printerSettings/printerSettings250.bin"/></Relationships>
</file>

<file path=xl/worksheets/_rels/sheet2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2.xml"/><Relationship Id="rId1" Type="http://schemas.openxmlformats.org/officeDocument/2006/relationships/printerSettings" Target="../printerSettings/printerSettings251.bin"/></Relationships>
</file>

<file path=xl/worksheets/_rels/sheet2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3.xml"/><Relationship Id="rId1" Type="http://schemas.openxmlformats.org/officeDocument/2006/relationships/printerSettings" Target="../printerSettings/printerSettings252.bin"/></Relationships>
</file>

<file path=xl/worksheets/_rels/sheet2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4.xml"/><Relationship Id="rId1" Type="http://schemas.openxmlformats.org/officeDocument/2006/relationships/printerSettings" Target="../printerSettings/printerSettings253.bin"/></Relationships>
</file>

<file path=xl/worksheets/_rels/sheet2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5.xml"/><Relationship Id="rId1" Type="http://schemas.openxmlformats.org/officeDocument/2006/relationships/printerSettings" Target="../printerSettings/printerSettings254.bin"/></Relationships>
</file>

<file path=xl/worksheets/_rels/sheet2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6.xml"/><Relationship Id="rId1" Type="http://schemas.openxmlformats.org/officeDocument/2006/relationships/printerSettings" Target="../printerSettings/printerSettings255.bin"/></Relationships>
</file>

<file path=xl/worksheets/_rels/sheet2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7.xml"/><Relationship Id="rId1" Type="http://schemas.openxmlformats.org/officeDocument/2006/relationships/printerSettings" Target="../printerSettings/printerSettings256.bin"/></Relationships>
</file>

<file path=xl/worksheets/_rels/sheet2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8.xml"/><Relationship Id="rId1" Type="http://schemas.openxmlformats.org/officeDocument/2006/relationships/printerSettings" Target="../printerSettings/printerSettings257.bin"/></Relationships>
</file>

<file path=xl/worksheets/_rels/sheet2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9.xml"/><Relationship Id="rId1" Type="http://schemas.openxmlformats.org/officeDocument/2006/relationships/printerSettings" Target="../printerSettings/printerSettings258.bin"/></Relationships>
</file>

<file path=xl/worksheets/_rels/sheet2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0.xml"/><Relationship Id="rId1" Type="http://schemas.openxmlformats.org/officeDocument/2006/relationships/printerSettings" Target="../printerSettings/printerSettings259.bin"/></Relationships>
</file>

<file path=xl/worksheets/_rels/sheet2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1.xml"/><Relationship Id="rId1" Type="http://schemas.openxmlformats.org/officeDocument/2006/relationships/printerSettings" Target="../printerSettings/printerSettings260.bin"/></Relationships>
</file>

<file path=xl/worksheets/_rels/sheet2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2.xml"/><Relationship Id="rId1" Type="http://schemas.openxmlformats.org/officeDocument/2006/relationships/printerSettings" Target="../printerSettings/printerSettings261.bin"/></Relationships>
</file>

<file path=xl/worksheets/_rels/sheet2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3.xml"/><Relationship Id="rId1" Type="http://schemas.openxmlformats.org/officeDocument/2006/relationships/printerSettings" Target="../printerSettings/printerSettings262.bin"/></Relationships>
</file>

<file path=xl/worksheets/_rels/sheet2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4.xml"/><Relationship Id="rId1" Type="http://schemas.openxmlformats.org/officeDocument/2006/relationships/printerSettings" Target="../printerSettings/printerSettings263.bin"/></Relationships>
</file>

<file path=xl/worksheets/_rels/sheet2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5.xml"/><Relationship Id="rId1" Type="http://schemas.openxmlformats.org/officeDocument/2006/relationships/printerSettings" Target="../printerSettings/printerSettings264.bin"/></Relationships>
</file>

<file path=xl/worksheets/_rels/sheet2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6.xml"/><Relationship Id="rId1" Type="http://schemas.openxmlformats.org/officeDocument/2006/relationships/printerSettings" Target="../printerSettings/printerSettings265.bin"/></Relationships>
</file>

<file path=xl/worksheets/_rels/sheet2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7.xml"/><Relationship Id="rId1" Type="http://schemas.openxmlformats.org/officeDocument/2006/relationships/printerSettings" Target="../printerSettings/printerSettings266.bin"/></Relationships>
</file>

<file path=xl/worksheets/_rels/sheet2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8.xml"/><Relationship Id="rId1" Type="http://schemas.openxmlformats.org/officeDocument/2006/relationships/printerSettings" Target="../printerSettings/printerSettings267.bin"/></Relationships>
</file>

<file path=xl/worksheets/_rels/sheet2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9.xml"/><Relationship Id="rId1" Type="http://schemas.openxmlformats.org/officeDocument/2006/relationships/printerSettings" Target="../printerSettings/printerSettings268.bin"/></Relationships>
</file>

<file path=xl/worksheets/_rels/sheet2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0.xml"/><Relationship Id="rId1" Type="http://schemas.openxmlformats.org/officeDocument/2006/relationships/printerSettings" Target="../printerSettings/printerSettings269.bin"/></Relationships>
</file>

<file path=xl/worksheets/_rels/sheet2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1.xml"/><Relationship Id="rId1" Type="http://schemas.openxmlformats.org/officeDocument/2006/relationships/printerSettings" Target="../printerSettings/printerSettings270.bin"/></Relationships>
</file>

<file path=xl/worksheets/_rels/sheet2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2.xml"/><Relationship Id="rId1" Type="http://schemas.openxmlformats.org/officeDocument/2006/relationships/printerSettings" Target="../printerSettings/printerSettings271.bin"/></Relationships>
</file>

<file path=xl/worksheets/_rels/sheet2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3.xml"/><Relationship Id="rId1" Type="http://schemas.openxmlformats.org/officeDocument/2006/relationships/printerSettings" Target="../printerSettings/printerSettings272.bin"/></Relationships>
</file>

<file path=xl/worksheets/_rels/sheet2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4.xml"/><Relationship Id="rId1" Type="http://schemas.openxmlformats.org/officeDocument/2006/relationships/printerSettings" Target="../printerSettings/printerSettings273.bin"/></Relationships>
</file>

<file path=xl/worksheets/_rels/sheet2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5.xml"/><Relationship Id="rId1" Type="http://schemas.openxmlformats.org/officeDocument/2006/relationships/printerSettings" Target="../printerSettings/printerSettings274.bin"/></Relationships>
</file>

<file path=xl/worksheets/_rels/sheet2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6.xml"/><Relationship Id="rId1" Type="http://schemas.openxmlformats.org/officeDocument/2006/relationships/printerSettings" Target="../printerSettings/printerSettings275.bin"/></Relationships>
</file>

<file path=xl/worksheets/_rels/sheet2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7.xml"/><Relationship Id="rId1" Type="http://schemas.openxmlformats.org/officeDocument/2006/relationships/printerSettings" Target="../printerSettings/printerSettings276.bin"/></Relationships>
</file>

<file path=xl/worksheets/_rels/sheet2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8.xml"/><Relationship Id="rId1" Type="http://schemas.openxmlformats.org/officeDocument/2006/relationships/printerSettings" Target="../printerSettings/printerSettings277.bin"/></Relationships>
</file>

<file path=xl/worksheets/_rels/sheet2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9.xml"/><Relationship Id="rId1" Type="http://schemas.openxmlformats.org/officeDocument/2006/relationships/printerSettings" Target="../printerSettings/printerSettings278.bin"/></Relationships>
</file>

<file path=xl/worksheets/_rels/sheet2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0.xml"/><Relationship Id="rId1" Type="http://schemas.openxmlformats.org/officeDocument/2006/relationships/printerSettings" Target="../printerSettings/printerSettings279.bin"/></Relationships>
</file>

<file path=xl/worksheets/_rels/sheet2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1.xml"/><Relationship Id="rId1" Type="http://schemas.openxmlformats.org/officeDocument/2006/relationships/printerSettings" Target="../printerSettings/printerSettings280.bin"/></Relationships>
</file>

<file path=xl/worksheets/_rels/sheet2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2.xml"/><Relationship Id="rId1" Type="http://schemas.openxmlformats.org/officeDocument/2006/relationships/printerSettings" Target="../printerSettings/printerSettings281.bin"/></Relationships>
</file>

<file path=xl/worksheets/_rels/sheet2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3.xml"/><Relationship Id="rId1" Type="http://schemas.openxmlformats.org/officeDocument/2006/relationships/printerSettings" Target="../printerSettings/printerSettings282.bin"/></Relationships>
</file>

<file path=xl/worksheets/_rels/sheet2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4.xml"/><Relationship Id="rId1" Type="http://schemas.openxmlformats.org/officeDocument/2006/relationships/printerSettings" Target="../printerSettings/printerSettings283.bin"/></Relationships>
</file>

<file path=xl/worksheets/_rels/sheet2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5.xml"/><Relationship Id="rId1" Type="http://schemas.openxmlformats.org/officeDocument/2006/relationships/printerSettings" Target="../printerSettings/printerSettings284.bin"/></Relationships>
</file>

<file path=xl/worksheets/_rels/sheet2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6.xml"/><Relationship Id="rId1" Type="http://schemas.openxmlformats.org/officeDocument/2006/relationships/printerSettings" Target="../printerSettings/printerSettings285.bin"/></Relationships>
</file>

<file path=xl/worksheets/_rels/sheet2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7.xml"/><Relationship Id="rId1" Type="http://schemas.openxmlformats.org/officeDocument/2006/relationships/printerSettings" Target="../printerSettings/printerSettings286.bin"/></Relationships>
</file>

<file path=xl/worksheets/_rels/sheet2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8.xml"/><Relationship Id="rId1" Type="http://schemas.openxmlformats.org/officeDocument/2006/relationships/printerSettings" Target="../printerSettings/printerSettings287.bin"/></Relationships>
</file>

<file path=xl/worksheets/_rels/sheet2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9.xml"/><Relationship Id="rId1" Type="http://schemas.openxmlformats.org/officeDocument/2006/relationships/printerSettings" Target="../printerSettings/printerSettings288.bin"/></Relationships>
</file>

<file path=xl/worksheets/_rels/sheet2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0.xml"/><Relationship Id="rId1" Type="http://schemas.openxmlformats.org/officeDocument/2006/relationships/printerSettings" Target="../printerSettings/printerSettings289.bin"/></Relationships>
</file>

<file path=xl/worksheets/_rels/sheet2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1.xml"/><Relationship Id="rId1" Type="http://schemas.openxmlformats.org/officeDocument/2006/relationships/printerSettings" Target="../printerSettings/printerSettings290.bin"/></Relationships>
</file>

<file path=xl/worksheets/_rels/sheet2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2.xml"/><Relationship Id="rId1" Type="http://schemas.openxmlformats.org/officeDocument/2006/relationships/printerSettings" Target="../printerSettings/printerSettings291.bin"/></Relationships>
</file>

<file path=xl/worksheets/_rels/sheet2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3.xml"/><Relationship Id="rId1" Type="http://schemas.openxmlformats.org/officeDocument/2006/relationships/printerSettings" Target="../printerSettings/printerSettings292.bin"/></Relationships>
</file>

<file path=xl/worksheets/_rels/sheet2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4.xml"/><Relationship Id="rId1" Type="http://schemas.openxmlformats.org/officeDocument/2006/relationships/printerSettings" Target="../printerSettings/printerSettings293.bin"/></Relationships>
</file>

<file path=xl/worksheets/_rels/sheet2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5.xml"/><Relationship Id="rId1" Type="http://schemas.openxmlformats.org/officeDocument/2006/relationships/printerSettings" Target="../printerSettings/printerSettings294.bin"/></Relationships>
</file>

<file path=xl/worksheets/_rels/sheet2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6.xml"/><Relationship Id="rId1" Type="http://schemas.openxmlformats.org/officeDocument/2006/relationships/printerSettings" Target="../printerSettings/printerSettings295.bin"/></Relationships>
</file>

<file path=xl/worksheets/_rels/sheet2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7.xml"/><Relationship Id="rId1" Type="http://schemas.openxmlformats.org/officeDocument/2006/relationships/printerSettings" Target="../printerSettings/printerSettings296.bin"/></Relationships>
</file>

<file path=xl/worksheets/_rels/sheet2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8.xml"/><Relationship Id="rId1" Type="http://schemas.openxmlformats.org/officeDocument/2006/relationships/printerSettings" Target="../printerSettings/printerSettings297.bin"/></Relationships>
</file>

<file path=xl/worksheets/_rels/sheet2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9.xml"/><Relationship Id="rId1" Type="http://schemas.openxmlformats.org/officeDocument/2006/relationships/printerSettings" Target="../printerSettings/printerSettings298.bin"/></Relationships>
</file>

<file path=xl/worksheets/_rels/sheet3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0.xml"/><Relationship Id="rId1" Type="http://schemas.openxmlformats.org/officeDocument/2006/relationships/printerSettings" Target="../printerSettings/printerSettings299.bin"/></Relationships>
</file>

<file path=xl/worksheets/_rels/sheet3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1.xml"/><Relationship Id="rId1" Type="http://schemas.openxmlformats.org/officeDocument/2006/relationships/printerSettings" Target="../printerSettings/printerSettings300.bin"/></Relationships>
</file>

<file path=xl/worksheets/_rels/sheet3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2.xml"/><Relationship Id="rId1" Type="http://schemas.openxmlformats.org/officeDocument/2006/relationships/printerSettings" Target="../printerSettings/printerSettings301.bin"/></Relationships>
</file>

<file path=xl/worksheets/_rels/sheet3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3.xml"/><Relationship Id="rId1" Type="http://schemas.openxmlformats.org/officeDocument/2006/relationships/printerSettings" Target="../printerSettings/printerSettings302.bin"/></Relationships>
</file>

<file path=xl/worksheets/_rels/sheet3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4.xml"/><Relationship Id="rId1" Type="http://schemas.openxmlformats.org/officeDocument/2006/relationships/printerSettings" Target="../printerSettings/printerSettings303.bin"/></Relationships>
</file>

<file path=xl/worksheets/_rels/sheet3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5.xml"/><Relationship Id="rId1" Type="http://schemas.openxmlformats.org/officeDocument/2006/relationships/printerSettings" Target="../printerSettings/printerSettings304.bin"/></Relationships>
</file>

<file path=xl/worksheets/_rels/sheet3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6.xml"/><Relationship Id="rId1" Type="http://schemas.openxmlformats.org/officeDocument/2006/relationships/printerSettings" Target="../printerSettings/printerSettings305.bin"/></Relationships>
</file>

<file path=xl/worksheets/_rels/sheet3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7.xml"/><Relationship Id="rId1" Type="http://schemas.openxmlformats.org/officeDocument/2006/relationships/printerSettings" Target="../printerSettings/printerSettings306.bin"/></Relationships>
</file>

<file path=xl/worksheets/_rels/sheet3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8.xml"/><Relationship Id="rId1" Type="http://schemas.openxmlformats.org/officeDocument/2006/relationships/printerSettings" Target="../printerSettings/printerSettings307.bin"/></Relationships>
</file>

<file path=xl/worksheets/_rels/sheet3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9.xml"/><Relationship Id="rId1" Type="http://schemas.openxmlformats.org/officeDocument/2006/relationships/printerSettings" Target="../printerSettings/printerSettings308.bin"/></Relationships>
</file>

<file path=xl/worksheets/_rels/sheet3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0.xml"/><Relationship Id="rId1" Type="http://schemas.openxmlformats.org/officeDocument/2006/relationships/printerSettings" Target="../printerSettings/printerSettings309.bin"/></Relationships>
</file>

<file path=xl/worksheets/_rels/sheet3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1.xml"/><Relationship Id="rId1" Type="http://schemas.openxmlformats.org/officeDocument/2006/relationships/printerSettings" Target="../printerSettings/printerSettings310.bin"/></Relationships>
</file>

<file path=xl/worksheets/_rels/sheet3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2.xml"/><Relationship Id="rId1" Type="http://schemas.openxmlformats.org/officeDocument/2006/relationships/printerSettings" Target="../printerSettings/printerSettings311.bin"/></Relationships>
</file>

<file path=xl/worksheets/_rels/sheet3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3.xml"/><Relationship Id="rId1" Type="http://schemas.openxmlformats.org/officeDocument/2006/relationships/printerSettings" Target="../printerSettings/printerSettings312.bin"/></Relationships>
</file>

<file path=xl/worksheets/_rels/sheet3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4.xml"/><Relationship Id="rId1" Type="http://schemas.openxmlformats.org/officeDocument/2006/relationships/printerSettings" Target="../printerSettings/printerSettings313.bin"/></Relationships>
</file>

<file path=xl/worksheets/_rels/sheet3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5.xml"/><Relationship Id="rId1" Type="http://schemas.openxmlformats.org/officeDocument/2006/relationships/printerSettings" Target="../printerSettings/printerSettings314.bin"/></Relationships>
</file>

<file path=xl/worksheets/_rels/sheet3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6.xml"/><Relationship Id="rId1" Type="http://schemas.openxmlformats.org/officeDocument/2006/relationships/printerSettings" Target="../printerSettings/printerSettings315.bin"/></Relationships>
</file>

<file path=xl/worksheets/_rels/sheet3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7.xml"/><Relationship Id="rId1" Type="http://schemas.openxmlformats.org/officeDocument/2006/relationships/printerSettings" Target="../printerSettings/printerSettings316.bin"/></Relationships>
</file>

<file path=xl/worksheets/_rels/sheet3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8.xml"/><Relationship Id="rId1" Type="http://schemas.openxmlformats.org/officeDocument/2006/relationships/printerSettings" Target="../printerSettings/printerSettings317.bin"/></Relationships>
</file>

<file path=xl/worksheets/_rels/sheet3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9.xml"/><Relationship Id="rId1" Type="http://schemas.openxmlformats.org/officeDocument/2006/relationships/printerSettings" Target="../printerSettings/printerSettings318.bin"/></Relationships>
</file>

<file path=xl/worksheets/_rels/sheet3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0.xml"/><Relationship Id="rId1" Type="http://schemas.openxmlformats.org/officeDocument/2006/relationships/printerSettings" Target="../printerSettings/printerSettings319.bin"/></Relationships>
</file>

<file path=xl/worksheets/_rels/sheet3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1.xml"/><Relationship Id="rId1" Type="http://schemas.openxmlformats.org/officeDocument/2006/relationships/printerSettings" Target="../printerSettings/printerSettings320.bin"/></Relationships>
</file>

<file path=xl/worksheets/_rels/sheet3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2.xml"/><Relationship Id="rId1" Type="http://schemas.openxmlformats.org/officeDocument/2006/relationships/printerSettings" Target="../printerSettings/printerSettings321.bin"/></Relationships>
</file>

<file path=xl/worksheets/_rels/sheet3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3.xml"/><Relationship Id="rId1" Type="http://schemas.openxmlformats.org/officeDocument/2006/relationships/printerSettings" Target="../printerSettings/printerSettings322.bin"/></Relationships>
</file>

<file path=xl/worksheets/_rels/sheet3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4.xml"/><Relationship Id="rId1" Type="http://schemas.openxmlformats.org/officeDocument/2006/relationships/printerSettings" Target="../printerSettings/printerSettings323.bin"/></Relationships>
</file>

<file path=xl/worksheets/_rels/sheet3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5.xml"/><Relationship Id="rId1" Type="http://schemas.openxmlformats.org/officeDocument/2006/relationships/printerSettings" Target="../printerSettings/printerSettings324.bin"/></Relationships>
</file>

<file path=xl/worksheets/_rels/sheet3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6.xml"/><Relationship Id="rId1" Type="http://schemas.openxmlformats.org/officeDocument/2006/relationships/printerSettings" Target="../printerSettings/printerSettings325.bin"/></Relationships>
</file>

<file path=xl/worksheets/_rels/sheet3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7.xml"/><Relationship Id="rId1" Type="http://schemas.openxmlformats.org/officeDocument/2006/relationships/printerSettings" Target="../printerSettings/printerSettings326.bin"/></Relationships>
</file>

<file path=xl/worksheets/_rels/sheet3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8.xml"/><Relationship Id="rId1" Type="http://schemas.openxmlformats.org/officeDocument/2006/relationships/printerSettings" Target="../printerSettings/printerSettings327.bin"/></Relationships>
</file>

<file path=xl/worksheets/_rels/sheet3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9.xml"/><Relationship Id="rId1" Type="http://schemas.openxmlformats.org/officeDocument/2006/relationships/printerSettings" Target="../printerSettings/printerSettings328.bin"/></Relationships>
</file>

<file path=xl/worksheets/_rels/sheet3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0.xml"/><Relationship Id="rId1" Type="http://schemas.openxmlformats.org/officeDocument/2006/relationships/printerSettings" Target="../printerSettings/printerSettings329.bin"/></Relationships>
</file>

<file path=xl/worksheets/_rels/sheet3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1.xml"/><Relationship Id="rId1" Type="http://schemas.openxmlformats.org/officeDocument/2006/relationships/printerSettings" Target="../printerSettings/printerSettings330.bin"/></Relationships>
</file>

<file path=xl/worksheets/_rels/sheet3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2.xml"/><Relationship Id="rId1" Type="http://schemas.openxmlformats.org/officeDocument/2006/relationships/printerSettings" Target="../printerSettings/printerSettings331.bin"/></Relationships>
</file>

<file path=xl/worksheets/_rels/sheet3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3.xml"/><Relationship Id="rId1" Type="http://schemas.openxmlformats.org/officeDocument/2006/relationships/printerSettings" Target="../printerSettings/printerSettings332.bin"/></Relationships>
</file>

<file path=xl/worksheets/_rels/sheet3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4.xml"/><Relationship Id="rId1" Type="http://schemas.openxmlformats.org/officeDocument/2006/relationships/printerSettings" Target="../printerSettings/printerSettings333.bin"/></Relationships>
</file>

<file path=xl/worksheets/_rels/sheet3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5.xml"/><Relationship Id="rId1" Type="http://schemas.openxmlformats.org/officeDocument/2006/relationships/printerSettings" Target="../printerSettings/printerSettings334.bin"/></Relationships>
</file>

<file path=xl/worksheets/_rels/sheet3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6.xml"/><Relationship Id="rId1" Type="http://schemas.openxmlformats.org/officeDocument/2006/relationships/printerSettings" Target="../printerSettings/printerSettings335.bin"/></Relationships>
</file>

<file path=xl/worksheets/_rels/sheet3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7.xml"/><Relationship Id="rId1" Type="http://schemas.openxmlformats.org/officeDocument/2006/relationships/printerSettings" Target="../printerSettings/printerSettings336.bin"/></Relationships>
</file>

<file path=xl/worksheets/_rels/sheet3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8.xml"/><Relationship Id="rId1" Type="http://schemas.openxmlformats.org/officeDocument/2006/relationships/printerSettings" Target="../printerSettings/printerSettings337.bin"/></Relationships>
</file>

<file path=xl/worksheets/_rels/sheet3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9.xml"/><Relationship Id="rId1" Type="http://schemas.openxmlformats.org/officeDocument/2006/relationships/printerSettings" Target="../printerSettings/printerSettings338.bin"/></Relationships>
</file>

<file path=xl/worksheets/_rels/sheet3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0.xml"/><Relationship Id="rId1" Type="http://schemas.openxmlformats.org/officeDocument/2006/relationships/printerSettings" Target="../printerSettings/printerSettings339.bin"/></Relationships>
</file>

<file path=xl/worksheets/_rels/sheet3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1.xml"/><Relationship Id="rId1" Type="http://schemas.openxmlformats.org/officeDocument/2006/relationships/printerSettings" Target="../printerSettings/printerSettings340.bin"/></Relationships>
</file>

<file path=xl/worksheets/_rels/sheet3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2.xml"/><Relationship Id="rId1" Type="http://schemas.openxmlformats.org/officeDocument/2006/relationships/printerSettings" Target="../printerSettings/printerSettings341.bin"/></Relationships>
</file>

<file path=xl/worksheets/_rels/sheet3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3.xml"/><Relationship Id="rId1" Type="http://schemas.openxmlformats.org/officeDocument/2006/relationships/printerSettings" Target="../printerSettings/printerSettings342.bin"/></Relationships>
</file>

<file path=xl/worksheets/_rels/sheet3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4.xml"/><Relationship Id="rId1" Type="http://schemas.openxmlformats.org/officeDocument/2006/relationships/printerSettings" Target="../printerSettings/printerSettings343.bin"/></Relationships>
</file>

<file path=xl/worksheets/_rels/sheet3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5.xml"/><Relationship Id="rId1" Type="http://schemas.openxmlformats.org/officeDocument/2006/relationships/printerSettings" Target="../printerSettings/printerSettings344.bin"/></Relationships>
</file>

<file path=xl/worksheets/_rels/sheet3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6.xml"/><Relationship Id="rId1" Type="http://schemas.openxmlformats.org/officeDocument/2006/relationships/printerSettings" Target="../printerSettings/printerSettings345.bin"/></Relationships>
</file>

<file path=xl/worksheets/_rels/sheet3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7.xml"/><Relationship Id="rId1" Type="http://schemas.openxmlformats.org/officeDocument/2006/relationships/printerSettings" Target="../printerSettings/printerSettings346.bin"/></Relationships>
</file>

<file path=xl/worksheets/_rels/sheet3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8.xml"/><Relationship Id="rId1" Type="http://schemas.openxmlformats.org/officeDocument/2006/relationships/printerSettings" Target="../printerSettings/printerSettings347.bin"/></Relationships>
</file>

<file path=xl/worksheets/_rels/sheet3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9.xml"/><Relationship Id="rId1" Type="http://schemas.openxmlformats.org/officeDocument/2006/relationships/printerSettings" Target="../printerSettings/printerSettings348.bin"/></Relationships>
</file>

<file path=xl/worksheets/_rels/sheet3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0.xml"/><Relationship Id="rId1" Type="http://schemas.openxmlformats.org/officeDocument/2006/relationships/printerSettings" Target="../printerSettings/printerSettings349.bin"/></Relationships>
</file>

<file path=xl/worksheets/_rels/sheet3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1.xml"/><Relationship Id="rId1" Type="http://schemas.openxmlformats.org/officeDocument/2006/relationships/printerSettings" Target="../printerSettings/printerSettings350.bin"/></Relationships>
</file>

<file path=xl/worksheets/_rels/sheet3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2.xml"/><Relationship Id="rId1" Type="http://schemas.openxmlformats.org/officeDocument/2006/relationships/printerSettings" Target="../printerSettings/printerSettings351.bin"/></Relationships>
</file>

<file path=xl/worksheets/_rels/sheet3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3.xml"/><Relationship Id="rId1" Type="http://schemas.openxmlformats.org/officeDocument/2006/relationships/printerSettings" Target="../printerSettings/printerSettings352.bin"/></Relationships>
</file>

<file path=xl/worksheets/_rels/sheet3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4.xml"/><Relationship Id="rId1" Type="http://schemas.openxmlformats.org/officeDocument/2006/relationships/printerSettings" Target="../printerSettings/printerSettings353.bin"/></Relationships>
</file>

<file path=xl/worksheets/_rels/sheet3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5.xml"/><Relationship Id="rId1" Type="http://schemas.openxmlformats.org/officeDocument/2006/relationships/printerSettings" Target="../printerSettings/printerSettings354.bin"/></Relationships>
</file>

<file path=xl/worksheets/_rels/sheet3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6.xml"/><Relationship Id="rId1" Type="http://schemas.openxmlformats.org/officeDocument/2006/relationships/printerSettings" Target="../printerSettings/printerSettings355.bin"/></Relationships>
</file>

<file path=xl/worksheets/_rels/sheet3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7.xml"/><Relationship Id="rId1" Type="http://schemas.openxmlformats.org/officeDocument/2006/relationships/printerSettings" Target="../printerSettings/printerSettings356.bin"/></Relationships>
</file>

<file path=xl/worksheets/_rels/sheet3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8.xml"/><Relationship Id="rId1" Type="http://schemas.openxmlformats.org/officeDocument/2006/relationships/printerSettings" Target="../printerSettings/printerSettings357.bin"/></Relationships>
</file>

<file path=xl/worksheets/_rels/sheet3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9.xml"/><Relationship Id="rId1" Type="http://schemas.openxmlformats.org/officeDocument/2006/relationships/printerSettings" Target="../printerSettings/printerSettings358.bin"/></Relationships>
</file>

<file path=xl/worksheets/_rels/sheet3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0.xml"/><Relationship Id="rId1" Type="http://schemas.openxmlformats.org/officeDocument/2006/relationships/printerSettings" Target="../printerSettings/printerSettings359.bin"/></Relationships>
</file>

<file path=xl/worksheets/_rels/sheet3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1.xml"/><Relationship Id="rId1" Type="http://schemas.openxmlformats.org/officeDocument/2006/relationships/printerSettings" Target="../printerSettings/printerSettings360.bin"/></Relationships>
</file>

<file path=xl/worksheets/_rels/sheet3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2.xml"/><Relationship Id="rId1" Type="http://schemas.openxmlformats.org/officeDocument/2006/relationships/printerSettings" Target="../printerSettings/printerSettings361.bin"/></Relationships>
</file>

<file path=xl/worksheets/_rels/sheet363.xml.rels><?xml version="1.0" encoding="UTF-8" standalone="yes"?>
<Relationships xmlns="http://schemas.openxmlformats.org/package/2006/relationships"><Relationship Id="rId13" Type="http://schemas.openxmlformats.org/officeDocument/2006/relationships/hyperlink" Target="mailto:cotizacion@donpulcro" TargetMode="External"/><Relationship Id="rId18" Type="http://schemas.openxmlformats.org/officeDocument/2006/relationships/hyperlink" Target="mailto:olivia.rico@amher.com.mx" TargetMode="External"/><Relationship Id="rId26" Type="http://schemas.openxmlformats.org/officeDocument/2006/relationships/hyperlink" Target="mailto:muellesramirez@hotmail.com" TargetMode="External"/><Relationship Id="rId3" Type="http://schemas.openxmlformats.org/officeDocument/2006/relationships/hyperlink" Target="mailto:christian.refacciones@gmail.com" TargetMode="External"/><Relationship Id="rId21" Type="http://schemas.openxmlformats.org/officeDocument/2006/relationships/hyperlink" Target="mailto:admon@manolos.com.mx" TargetMode="External"/><Relationship Id="rId34" Type="http://schemas.openxmlformats.org/officeDocument/2006/relationships/hyperlink" Target="mailto:accesorios@cbscompresores.com.mx" TargetMode="External"/><Relationship Id="rId7" Type="http://schemas.openxmlformats.org/officeDocument/2006/relationships/hyperlink" Target="mailto:disel.bajio@gmail.com" TargetMode="External"/><Relationship Id="rId12" Type="http://schemas.openxmlformats.org/officeDocument/2006/relationships/hyperlink" Target="mailto:jesus.mcastro@hotmail.com" TargetMode="External"/><Relationship Id="rId17" Type="http://schemas.openxmlformats.org/officeDocument/2006/relationships/hyperlink" Target="mailto:digcel.facturacion@gmail.com" TargetMode="External"/><Relationship Id="rId25" Type="http://schemas.openxmlformats.org/officeDocument/2006/relationships/hyperlink" Target="mailto:gip@altertex.com.mx" TargetMode="External"/><Relationship Id="rId33" Type="http://schemas.openxmlformats.org/officeDocument/2006/relationships/hyperlink" Target="mailto:accesorios@cbscompresores.com.mx" TargetMode="External"/><Relationship Id="rId2" Type="http://schemas.openxmlformats.org/officeDocument/2006/relationships/hyperlink" Target="mailto:ventascelaya@edison.mx" TargetMode="External"/><Relationship Id="rId16" Type="http://schemas.openxmlformats.org/officeDocument/2006/relationships/hyperlink" Target="mailto:anuncios-40.leon@hotmail.com" TargetMode="External"/><Relationship Id="rId20" Type="http://schemas.openxmlformats.org/officeDocument/2006/relationships/hyperlink" Target="mailto:facturacion@estral.info" TargetMode="External"/><Relationship Id="rId29" Type="http://schemas.openxmlformats.org/officeDocument/2006/relationships/hyperlink" Target="mailto:grupoconstructorgam@gmail.com" TargetMode="External"/><Relationship Id="rId1" Type="http://schemas.openxmlformats.org/officeDocument/2006/relationships/hyperlink" Target="mailto:lomehect@hotmail.com" TargetMode="External"/><Relationship Id="rId6" Type="http://schemas.openxmlformats.org/officeDocument/2006/relationships/hyperlink" Target="mailto:venta.cir@gmail.com" TargetMode="External"/><Relationship Id="rId11" Type="http://schemas.openxmlformats.org/officeDocument/2006/relationships/hyperlink" Target="mailto:chassinconexiones@prodigy.net.mx" TargetMode="External"/><Relationship Id="rId24" Type="http://schemas.openxmlformats.org/officeDocument/2006/relationships/hyperlink" Target="mailto:saniexpress.spr@gmail.com" TargetMode="External"/><Relationship Id="rId32" Type="http://schemas.openxmlformats.org/officeDocument/2006/relationships/hyperlink" Target="mailto:facturacion@estral.info" TargetMode="External"/><Relationship Id="rId5" Type="http://schemas.openxmlformats.org/officeDocument/2006/relationships/hyperlink" Target="mailto:facturacion@basei.com.mx" TargetMode="External"/><Relationship Id="rId15" Type="http://schemas.openxmlformats.org/officeDocument/2006/relationships/hyperlink" Target="mailto:despacho_005@hotmail.com" TargetMode="External"/><Relationship Id="rId23" Type="http://schemas.openxmlformats.org/officeDocument/2006/relationships/hyperlink" Target="mailto:tsm9807@prodigy.net.mx" TargetMode="External"/><Relationship Id="rId28" Type="http://schemas.openxmlformats.org/officeDocument/2006/relationships/hyperlink" Target="mailto:intrac.ingenieria@gmail.com" TargetMode="External"/><Relationship Id="rId36" Type="http://schemas.openxmlformats.org/officeDocument/2006/relationships/printerSettings" Target="../printerSettings/printerSettings362.bin"/><Relationship Id="rId10" Type="http://schemas.openxmlformats.org/officeDocument/2006/relationships/hyperlink" Target="mailto:tdr101176@gmail.com" TargetMode="External"/><Relationship Id="rId19" Type="http://schemas.openxmlformats.org/officeDocument/2006/relationships/hyperlink" Target="mailto:contacto@cromaid.com" TargetMode="External"/><Relationship Id="rId31" Type="http://schemas.openxmlformats.org/officeDocument/2006/relationships/hyperlink" Target="mailto:cp.mariela_milenium@yahoo.com.mx" TargetMode="External"/><Relationship Id="rId4" Type="http://schemas.openxmlformats.org/officeDocument/2006/relationships/hyperlink" Target="mailto:facturacion@fmb.mx" TargetMode="External"/><Relationship Id="rId9" Type="http://schemas.openxmlformats.org/officeDocument/2006/relationships/hyperlink" Target="mailto:balerosyretenessuarez2@hotmail.com" TargetMode="External"/><Relationship Id="rId14" Type="http://schemas.openxmlformats.org/officeDocument/2006/relationships/hyperlink" Target="mailto:htasmanoscreadoras@hotmail.com" TargetMode="External"/><Relationship Id="rId22" Type="http://schemas.openxmlformats.org/officeDocument/2006/relationships/hyperlink" Target="mailto:admon@rc-radiadores.com" TargetMode="External"/><Relationship Id="rId27" Type="http://schemas.openxmlformats.org/officeDocument/2006/relationships/hyperlink" Target="mailto:direcciones_rodriguez@hotmail.com" TargetMode="External"/><Relationship Id="rId30" Type="http://schemas.openxmlformats.org/officeDocument/2006/relationships/hyperlink" Target="mailto:ventas@kzservice.com.mx" TargetMode="External"/><Relationship Id="rId35" Type="http://schemas.openxmlformats.org/officeDocument/2006/relationships/hyperlink" Target="mailto:munecaa.o.54@gmail.com" TargetMode="External"/><Relationship Id="rId8" Type="http://schemas.openxmlformats.org/officeDocument/2006/relationships/hyperlink" Target="mailto:administracion.celaya@dicobacel.com.mx" TargetMode="External"/></Relationships>
</file>

<file path=xl/worksheets/_rels/sheet3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-1645</v>
      </c>
      <c r="E5" s="51" t="s">
        <v>421</v>
      </c>
      <c r="F5" s="33" t="str">
        <f>VLOOKUP(F6,[1]OBRAS!A1:B20,2,FALSE)</f>
        <v>EL TAJO</v>
      </c>
      <c r="G5" s="1670" t="s">
        <v>423</v>
      </c>
      <c r="H5" s="1674">
        <v>46031</v>
      </c>
    </row>
    <row r="6" spans="2:8" ht="15.75" thickBot="1" x14ac:dyDescent="0.3">
      <c r="B6" s="1669"/>
      <c r="C6" s="1671"/>
      <c r="D6" s="1673"/>
      <c r="E6" s="52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351</v>
      </c>
      <c r="D7" s="36"/>
      <c r="E7" s="36"/>
      <c r="F7" s="35" t="s">
        <v>429</v>
      </c>
      <c r="G7" s="36">
        <f>VLOOKUP(C7,'[1]BASE DATOS'!A1:J107,7,FALSE)</f>
        <v>0</v>
      </c>
      <c r="H7" s="41"/>
    </row>
    <row r="8" spans="2:8" x14ac:dyDescent="0.25">
      <c r="B8" s="40" t="s">
        <v>425</v>
      </c>
      <c r="C8" s="38" t="str">
        <f>VLOOKUP(C7,'[1]BASE DATOS'!A1:J108,3,FALSE)</f>
        <v>AV. TECNOLOGICO #674 COL. LAS AVES</v>
      </c>
      <c r="D8" s="38"/>
      <c r="E8" s="38"/>
      <c r="F8" s="37" t="s">
        <v>430</v>
      </c>
      <c r="G8" s="38" t="str">
        <f>VLOOKUP(C7,'[1]BASE DATOS'!A1:J108,8,FALSE)</f>
        <v>REFACCIONES</v>
      </c>
      <c r="H8" s="42"/>
    </row>
    <row r="9" spans="2:8" x14ac:dyDescent="0.25">
      <c r="B9" s="40" t="s">
        <v>426</v>
      </c>
      <c r="C9" s="38" t="str">
        <f>VLOOKUP(C7,'[1]BASE DATOS'!A1:J109,4,FALSE)</f>
        <v>CELAYA, GTO</v>
      </c>
      <c r="D9" s="38"/>
      <c r="E9" s="38"/>
      <c r="F9" s="37" t="s">
        <v>431</v>
      </c>
      <c r="G9" s="50">
        <f>VLOOKUP(C7,'[1]BASE DATOS'!A1:J109,9,FALSE)</f>
        <v>38017</v>
      </c>
      <c r="H9" s="42"/>
    </row>
    <row r="10" spans="2:8" x14ac:dyDescent="0.25">
      <c r="B10" s="40" t="s">
        <v>427</v>
      </c>
      <c r="C10" s="38" t="str">
        <f>VLOOKUP(C7,'[1]BASE DATOS'!A1:J110,2,FALSE)</f>
        <v>APM8805092U9</v>
      </c>
      <c r="D10" s="38"/>
      <c r="E10" s="38"/>
      <c r="F10" s="37" t="s">
        <v>432</v>
      </c>
      <c r="G10" s="38" t="str">
        <f>VLOOKUP(C7,'[1]BASE DATOS'!A1:J110,10,FALSE)</f>
        <v>CONTADO</v>
      </c>
      <c r="H10" s="42"/>
    </row>
    <row r="11" spans="2:8" ht="15.75" thickBot="1" x14ac:dyDescent="0.3">
      <c r="B11" s="40" t="s">
        <v>428</v>
      </c>
      <c r="C11" s="38" t="str">
        <f>VLOOKUP(C7,'[1]BASE DATOS'!A1:J111,5,FALSE)</f>
        <v>FERNANDA MEDRANO</v>
      </c>
      <c r="D11" s="38"/>
      <c r="E11" s="38"/>
      <c r="F11" s="37" t="s">
        <v>433</v>
      </c>
      <c r="G11" s="38" t="str">
        <f>VLOOKUP(C7,'[1]BASE DATOS'!A1:J111,6,FALSE)</f>
        <v>333 8065853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448</v>
      </c>
      <c r="C13" s="1679"/>
      <c r="D13" s="1679"/>
      <c r="E13" s="60">
        <v>1</v>
      </c>
      <c r="F13" s="60" t="s">
        <v>449</v>
      </c>
      <c r="G13" s="62">
        <v>78.540000000000006</v>
      </c>
      <c r="H13" s="56">
        <f>+E13*G13</f>
        <v>78.540000000000006</v>
      </c>
    </row>
    <row r="14" spans="2:8" s="57" customFormat="1" ht="18.75" x14ac:dyDescent="0.3">
      <c r="B14" s="1664" t="s">
        <v>450</v>
      </c>
      <c r="C14" s="1665"/>
      <c r="D14" s="1665"/>
      <c r="E14" s="61">
        <v>2</v>
      </c>
      <c r="F14" s="61" t="s">
        <v>449</v>
      </c>
      <c r="G14" s="63">
        <f>879.23/2</f>
        <v>439.61500000000001</v>
      </c>
      <c r="H14" s="58">
        <f>+E14*G14</f>
        <v>879.23</v>
      </c>
    </row>
    <row r="15" spans="2:8" s="57" customFormat="1" ht="18.75" x14ac:dyDescent="0.3">
      <c r="B15" s="1664" t="s">
        <v>451</v>
      </c>
      <c r="C15" s="1665"/>
      <c r="D15" s="1665"/>
      <c r="E15" s="61">
        <v>1</v>
      </c>
      <c r="F15" s="61" t="s">
        <v>449</v>
      </c>
      <c r="G15" s="63">
        <v>1806.98</v>
      </c>
      <c r="H15" s="58">
        <f t="shared" ref="H15:H24" si="0">+E15*G15</f>
        <v>1806.98</v>
      </c>
    </row>
    <row r="16" spans="2:8" s="57" customFormat="1" ht="18.75" x14ac:dyDescent="0.3">
      <c r="B16" s="1664" t="s">
        <v>452</v>
      </c>
      <c r="C16" s="1665"/>
      <c r="D16" s="1665"/>
      <c r="E16" s="61">
        <v>4</v>
      </c>
      <c r="F16" s="61" t="s">
        <v>449</v>
      </c>
      <c r="G16" s="63">
        <f>1162.58/4</f>
        <v>290.64499999999998</v>
      </c>
      <c r="H16" s="58">
        <f t="shared" si="0"/>
        <v>1162.58</v>
      </c>
    </row>
    <row r="17" spans="2:8" s="57" customFormat="1" ht="18.75" x14ac:dyDescent="0.3">
      <c r="B17" s="1664" t="s">
        <v>453</v>
      </c>
      <c r="C17" s="1665"/>
      <c r="D17" s="1665"/>
      <c r="E17" s="61">
        <v>4</v>
      </c>
      <c r="F17" s="61" t="s">
        <v>449</v>
      </c>
      <c r="G17" s="63">
        <f>595.87/4</f>
        <v>148.9675</v>
      </c>
      <c r="H17" s="58">
        <f t="shared" si="0"/>
        <v>595.87</v>
      </c>
    </row>
    <row r="18" spans="2:8" s="57" customFormat="1" ht="18.75" x14ac:dyDescent="0.3">
      <c r="B18" s="1664" t="s">
        <v>454</v>
      </c>
      <c r="C18" s="1665"/>
      <c r="D18" s="1665"/>
      <c r="E18" s="61">
        <v>4</v>
      </c>
      <c r="F18" s="61" t="s">
        <v>449</v>
      </c>
      <c r="G18" s="63">
        <f>1920.1/4</f>
        <v>480.02499999999998</v>
      </c>
      <c r="H18" s="58">
        <f t="shared" si="0"/>
        <v>1920.1</v>
      </c>
    </row>
    <row r="19" spans="2:8" s="57" customFormat="1" ht="18.75" x14ac:dyDescent="0.3">
      <c r="B19" s="1683" t="s">
        <v>455</v>
      </c>
      <c r="C19" s="1684"/>
      <c r="D19" s="1684"/>
      <c r="E19" s="61"/>
      <c r="F19" s="61"/>
      <c r="G19" s="63"/>
      <c r="H19" s="58">
        <f t="shared" si="0"/>
        <v>0</v>
      </c>
    </row>
    <row r="20" spans="2:8" s="57" customFormat="1" ht="18.75" x14ac:dyDescent="0.3">
      <c r="B20" s="1664"/>
      <c r="C20" s="1665"/>
      <c r="D20" s="1665"/>
      <c r="E20" s="61"/>
      <c r="F20" s="61"/>
      <c r="G20" s="63"/>
      <c r="H20" s="58">
        <f t="shared" si="0"/>
        <v>0</v>
      </c>
    </row>
    <row r="21" spans="2:8" s="57" customFormat="1" ht="18.75" x14ac:dyDescent="0.3">
      <c r="B21" s="1664"/>
      <c r="C21" s="1665"/>
      <c r="D21" s="1665"/>
      <c r="E21" s="61"/>
      <c r="F21" s="61"/>
      <c r="G21" s="63"/>
      <c r="H21" s="58">
        <f t="shared" si="0"/>
        <v>0</v>
      </c>
    </row>
    <row r="22" spans="2:8" s="57" customFormat="1" ht="18.75" x14ac:dyDescent="0.3">
      <c r="B22" s="1664"/>
      <c r="C22" s="1665"/>
      <c r="D22" s="1665"/>
      <c r="E22" s="61"/>
      <c r="F22" s="61"/>
      <c r="G22" s="63"/>
      <c r="H22" s="58">
        <f t="shared" si="0"/>
        <v>0</v>
      </c>
    </row>
    <row r="23" spans="2:8" s="57" customFormat="1" ht="18.75" x14ac:dyDescent="0.3">
      <c r="B23" s="1664"/>
      <c r="C23" s="1665"/>
      <c r="D23" s="1665"/>
      <c r="E23" s="61"/>
      <c r="F23" s="61"/>
      <c r="G23" s="63"/>
      <c r="H23" s="58">
        <f t="shared" si="0"/>
        <v>0</v>
      </c>
    </row>
    <row r="24" spans="2:8" s="57" customFormat="1" ht="18.75" x14ac:dyDescent="0.3">
      <c r="B24" s="1664"/>
      <c r="C24" s="1665"/>
      <c r="D24" s="1665"/>
      <c r="E24" s="61"/>
      <c r="F24" s="61"/>
      <c r="G24" s="63"/>
      <c r="H24" s="58">
        <f t="shared" si="0"/>
        <v>0</v>
      </c>
    </row>
    <row r="25" spans="2:8" s="57" customFormat="1" ht="18.75" x14ac:dyDescent="0.3">
      <c r="B25" s="1664"/>
      <c r="C25" s="1665"/>
      <c r="D25" s="1665"/>
      <c r="E25" s="61"/>
      <c r="F25" s="61"/>
      <c r="G25" s="63"/>
      <c r="H25" s="5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690"/>
      <c r="C33" s="1689"/>
      <c r="D33" s="1689"/>
      <c r="E33" s="43"/>
      <c r="F33" s="43"/>
      <c r="G33" s="43"/>
      <c r="H33" s="54"/>
    </row>
    <row r="34" spans="2:8" x14ac:dyDescent="0.25">
      <c r="B34" s="1690"/>
      <c r="C34" s="1689"/>
      <c r="D34" s="1689"/>
      <c r="E34" s="43"/>
      <c r="F34" s="43"/>
      <c r="G34" s="43"/>
      <c r="H34" s="54"/>
    </row>
    <row r="35" spans="2:8" ht="15.75" thickBot="1" x14ac:dyDescent="0.3">
      <c r="B35" s="1691"/>
      <c r="C35" s="1692"/>
      <c r="D35" s="1692"/>
      <c r="E35" s="66"/>
      <c r="F35" s="66"/>
      <c r="G35" s="66"/>
      <c r="H35" s="67"/>
    </row>
    <row r="36" spans="2:8" ht="18.75" x14ac:dyDescent="0.3">
      <c r="G36" s="48" t="s">
        <v>443</v>
      </c>
      <c r="H36" s="64">
        <f>SUM(H13:H25)</f>
        <v>6443.2999999999993</v>
      </c>
    </row>
    <row r="37" spans="2:8" ht="18.75" x14ac:dyDescent="0.3">
      <c r="G37" s="48" t="s">
        <v>444</v>
      </c>
      <c r="H37" s="64">
        <f>+H36*0.16</f>
        <v>1030.9279999999999</v>
      </c>
    </row>
    <row r="38" spans="2:8" ht="19.5" thickBot="1" x14ac:dyDescent="0.35">
      <c r="G38" s="49" t="s">
        <v>445</v>
      </c>
      <c r="H38" s="65">
        <f>+H36+H37</f>
        <v>7474.2279999999992</v>
      </c>
    </row>
    <row r="40" spans="2:8" x14ac:dyDescent="0.25">
      <c r="B40" s="1689"/>
      <c r="C40" s="1689"/>
      <c r="D40" s="1689"/>
      <c r="E40" s="1689"/>
      <c r="F40" s="1689"/>
    </row>
    <row r="41" spans="2:8" x14ac:dyDescent="0.25">
      <c r="B41" s="1689"/>
      <c r="C41" s="1689"/>
      <c r="D41" s="1689"/>
      <c r="E41" s="1689"/>
      <c r="F41" s="1689"/>
    </row>
    <row r="42" spans="2:8" x14ac:dyDescent="0.25">
      <c r="B42" s="1688" t="s">
        <v>446</v>
      </c>
      <c r="C42" s="1688"/>
      <c r="D42" s="1688"/>
      <c r="E42" s="1688" t="s">
        <v>447</v>
      </c>
      <c r="F42" s="1688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'M:\Fiscal\COMPRAS\2025\[COMPRAS REFAC-SERV 2025.xlsm]OBRAS'!#REF!</xm:f>
          </x14:formula1>
          <xm:sqref>F6</xm:sqref>
        </x14:dataValidation>
        <x14:dataValidation type="list" allowBlank="1" showInputMessage="1" showErrorMessage="1">
          <x14:formula1>
            <xm:f>'M:\Fiscal\COMPRAS\2025\[COMPRAS REFAC-SERV 2025.xlsm]BASE DATOS'!#REF!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993366"/>
    <pageSetUpPr fitToPage="1"/>
  </sheetPr>
  <dimension ref="B1:H44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.85546875" style="32" customWidth="1"/>
    <col min="5" max="6" width="17.7109375" style="32" customWidth="1"/>
    <col min="7" max="7" width="19.8554687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456</v>
      </c>
      <c r="E5" s="51" t="s">
        <v>421</v>
      </c>
      <c r="F5" s="33" t="str">
        <f>VLOOKUP(F6,OBRAS!A1:B25,2,FALSE)</f>
        <v>EL TAJO</v>
      </c>
      <c r="G5" s="1670" t="s">
        <v>423</v>
      </c>
      <c r="H5" s="1674">
        <v>45666</v>
      </c>
    </row>
    <row r="6" spans="2:8" ht="15.75" thickBot="1" x14ac:dyDescent="0.3">
      <c r="B6" s="1669"/>
      <c r="C6" s="1671"/>
      <c r="D6" s="1673"/>
      <c r="E6" s="52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179</v>
      </c>
      <c r="D7" s="36"/>
      <c r="E7" s="36"/>
      <c r="F7" s="35" t="s">
        <v>429</v>
      </c>
      <c r="G7" s="36" t="str">
        <f>VLOOKUP(C7,'BASE DATOS'!A1:J104,7,FALSE)</f>
        <v>tallerllano972@hotmail.com</v>
      </c>
      <c r="H7" s="41"/>
    </row>
    <row r="8" spans="2:8" x14ac:dyDescent="0.25">
      <c r="B8" s="40" t="s">
        <v>425</v>
      </c>
      <c r="C8" s="38" t="str">
        <f>VLOOKUP(C7,'BASE DATOS'!A1:J105,3,FALSE)</f>
        <v>SANTOS DEGOLLADO #117 COL. CENTRO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38000</v>
      </c>
      <c r="H9" s="42"/>
    </row>
    <row r="10" spans="2:8" x14ac:dyDescent="0.25">
      <c r="B10" s="40" t="s">
        <v>427</v>
      </c>
      <c r="C10" s="38" t="str">
        <f>VLOOKUP(C7,'BASE DATOS'!A1:J107,2,FALSE)</f>
        <v>TITG050319CK5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SIMPLIFICADO DE CONFIANZA</v>
      </c>
      <c r="D11" s="38"/>
      <c r="E11" s="38"/>
      <c r="F11" s="37" t="s">
        <v>433</v>
      </c>
      <c r="G11" s="38" t="str">
        <f>VLOOKUP(C7,'BASE DATOS'!A1:J108,6,FALSE)</f>
        <v>461 1247705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457</v>
      </c>
      <c r="C13" s="1679"/>
      <c r="D13" s="1679"/>
      <c r="E13" s="60">
        <v>1</v>
      </c>
      <c r="F13" s="60" t="s">
        <v>462</v>
      </c>
      <c r="G13" s="62">
        <v>8500</v>
      </c>
      <c r="H13" s="56">
        <f>+E13*G13</f>
        <v>8500</v>
      </c>
    </row>
    <row r="14" spans="2:8" s="57" customFormat="1" ht="18.75" x14ac:dyDescent="0.3">
      <c r="B14" s="1664" t="s">
        <v>458</v>
      </c>
      <c r="C14" s="1665"/>
      <c r="D14" s="1665"/>
      <c r="E14" s="61">
        <v>1</v>
      </c>
      <c r="F14" s="61" t="s">
        <v>449</v>
      </c>
      <c r="G14" s="63">
        <v>2500</v>
      </c>
      <c r="H14" s="58">
        <f>+E14*G14</f>
        <v>2500</v>
      </c>
    </row>
    <row r="15" spans="2:8" s="57" customFormat="1" ht="18.75" x14ac:dyDescent="0.3">
      <c r="B15" s="1664" t="s">
        <v>459</v>
      </c>
      <c r="C15" s="1665"/>
      <c r="D15" s="1665"/>
      <c r="E15" s="61">
        <v>1</v>
      </c>
      <c r="F15" s="61" t="s">
        <v>449</v>
      </c>
      <c r="G15" s="63">
        <v>450</v>
      </c>
      <c r="H15" s="58">
        <f t="shared" ref="H15:H24" si="0">+E15*G15</f>
        <v>450</v>
      </c>
    </row>
    <row r="16" spans="2:8" s="57" customFormat="1" ht="18.75" x14ac:dyDescent="0.3">
      <c r="B16" s="1664" t="s">
        <v>460</v>
      </c>
      <c r="C16" s="1665"/>
      <c r="D16" s="1665"/>
      <c r="E16" s="61">
        <v>1</v>
      </c>
      <c r="F16" s="61" t="s">
        <v>463</v>
      </c>
      <c r="G16" s="63">
        <v>400</v>
      </c>
      <c r="H16" s="58">
        <f t="shared" si="0"/>
        <v>400</v>
      </c>
    </row>
    <row r="17" spans="2:8" s="57" customFormat="1" ht="18.75" x14ac:dyDescent="0.3">
      <c r="B17" s="1664" t="s">
        <v>461</v>
      </c>
      <c r="C17" s="1665"/>
      <c r="D17" s="1665"/>
      <c r="E17" s="61">
        <v>1</v>
      </c>
      <c r="F17" s="61" t="s">
        <v>462</v>
      </c>
      <c r="G17" s="63">
        <v>2500</v>
      </c>
      <c r="H17" s="58">
        <f t="shared" si="0"/>
        <v>2500</v>
      </c>
    </row>
    <row r="18" spans="2:8" s="57" customFormat="1" ht="18.75" x14ac:dyDescent="0.3">
      <c r="B18" s="1683" t="s">
        <v>455</v>
      </c>
      <c r="C18" s="1684"/>
      <c r="D18" s="1684"/>
      <c r="E18" s="61"/>
      <c r="F18" s="61"/>
      <c r="G18" s="63"/>
      <c r="H18" s="58">
        <f t="shared" si="0"/>
        <v>0</v>
      </c>
    </row>
    <row r="19" spans="2:8" s="57" customFormat="1" ht="18.75" x14ac:dyDescent="0.3">
      <c r="B19" s="1664"/>
      <c r="C19" s="1665"/>
      <c r="D19" s="1665"/>
      <c r="E19" s="61"/>
      <c r="F19" s="61"/>
      <c r="G19" s="63"/>
      <c r="H19" s="58">
        <f t="shared" si="0"/>
        <v>0</v>
      </c>
    </row>
    <row r="20" spans="2:8" s="57" customFormat="1" ht="18.75" x14ac:dyDescent="0.3">
      <c r="B20" s="1664"/>
      <c r="C20" s="1665"/>
      <c r="D20" s="1665"/>
      <c r="E20" s="61"/>
      <c r="F20" s="61"/>
      <c r="G20" s="63"/>
      <c r="H20" s="58">
        <f t="shared" si="0"/>
        <v>0</v>
      </c>
    </row>
    <row r="21" spans="2:8" s="57" customFormat="1" ht="18.75" x14ac:dyDescent="0.3">
      <c r="B21" s="1664"/>
      <c r="C21" s="1665"/>
      <c r="D21" s="1665"/>
      <c r="E21" s="61"/>
      <c r="F21" s="61"/>
      <c r="G21" s="63"/>
      <c r="H21" s="58">
        <f t="shared" si="0"/>
        <v>0</v>
      </c>
    </row>
    <row r="22" spans="2:8" s="57" customFormat="1" ht="18.75" x14ac:dyDescent="0.3">
      <c r="B22" s="1664"/>
      <c r="C22" s="1665"/>
      <c r="D22" s="1665"/>
      <c r="E22" s="61"/>
      <c r="F22" s="61"/>
      <c r="G22" s="63"/>
      <c r="H22" s="58">
        <f t="shared" si="0"/>
        <v>0</v>
      </c>
    </row>
    <row r="23" spans="2:8" s="57" customFormat="1" ht="18.75" x14ac:dyDescent="0.3">
      <c r="B23" s="1664"/>
      <c r="C23" s="1665"/>
      <c r="D23" s="1665"/>
      <c r="E23" s="61"/>
      <c r="F23" s="61"/>
      <c r="G23" s="63"/>
      <c r="H23" s="58">
        <f t="shared" si="0"/>
        <v>0</v>
      </c>
    </row>
    <row r="24" spans="2:8" s="57" customFormat="1" ht="18.75" x14ac:dyDescent="0.3">
      <c r="B24" s="1664"/>
      <c r="C24" s="1665"/>
      <c r="D24" s="1665"/>
      <c r="E24" s="61"/>
      <c r="F24" s="61"/>
      <c r="G24" s="63"/>
      <c r="H24" s="58">
        <f t="shared" si="0"/>
        <v>0</v>
      </c>
    </row>
    <row r="25" spans="2:8" s="57" customFormat="1" ht="18.75" x14ac:dyDescent="0.3">
      <c r="B25" s="1664"/>
      <c r="C25" s="1665"/>
      <c r="D25" s="1665"/>
      <c r="E25" s="61"/>
      <c r="F25" s="61"/>
      <c r="G25" s="63"/>
      <c r="H25" s="5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693"/>
      <c r="C33" s="1694"/>
      <c r="D33" s="1694"/>
      <c r="E33" s="71"/>
      <c r="F33" s="71"/>
      <c r="G33" s="71"/>
      <c r="H33" s="73"/>
    </row>
    <row r="34" spans="2:8" x14ac:dyDescent="0.25">
      <c r="B34" s="1693"/>
      <c r="C34" s="1694"/>
      <c r="D34" s="1694"/>
      <c r="E34" s="71"/>
      <c r="F34" s="71"/>
      <c r="G34" s="71"/>
      <c r="H34" s="73"/>
    </row>
    <row r="35" spans="2:8" ht="15.75" thickBot="1" x14ac:dyDescent="0.3">
      <c r="B35" s="1695"/>
      <c r="C35" s="1696"/>
      <c r="D35" s="1696"/>
      <c r="E35" s="72"/>
      <c r="F35" s="72"/>
      <c r="G35" s="72"/>
      <c r="H35" s="74"/>
    </row>
    <row r="36" spans="2:8" ht="18.75" x14ac:dyDescent="0.3">
      <c r="G36" s="48" t="s">
        <v>443</v>
      </c>
      <c r="H36" s="64">
        <f>SUM(H13:H25)</f>
        <v>14350</v>
      </c>
    </row>
    <row r="37" spans="2:8" ht="18.75" x14ac:dyDescent="0.3">
      <c r="G37" s="48" t="s">
        <v>444</v>
      </c>
      <c r="H37" s="64">
        <f>+H36*0.16</f>
        <v>2296</v>
      </c>
    </row>
    <row r="38" spans="2:8" ht="18.75" x14ac:dyDescent="0.3">
      <c r="G38" s="75" t="s">
        <v>464</v>
      </c>
      <c r="H38" s="64">
        <f>+H36*1.25%</f>
        <v>179.375</v>
      </c>
    </row>
    <row r="39" spans="2:8" ht="18.75" x14ac:dyDescent="0.3">
      <c r="G39" s="75" t="s">
        <v>465</v>
      </c>
      <c r="H39" s="64">
        <f>+H36*2%</f>
        <v>287</v>
      </c>
    </row>
    <row r="40" spans="2:8" ht="19.5" thickBot="1" x14ac:dyDescent="0.35">
      <c r="G40" s="49" t="s">
        <v>445</v>
      </c>
      <c r="H40" s="65">
        <f>+H36+H37-H38-H39</f>
        <v>16179.625</v>
      </c>
    </row>
    <row r="42" spans="2:8" x14ac:dyDescent="0.25">
      <c r="B42" s="1689"/>
      <c r="C42" s="1689"/>
      <c r="D42" s="1689"/>
      <c r="E42" s="1689"/>
      <c r="F42" s="1689"/>
    </row>
    <row r="43" spans="2:8" x14ac:dyDescent="0.25">
      <c r="B43" s="1689"/>
      <c r="C43" s="1689"/>
      <c r="D43" s="1689"/>
      <c r="E43" s="1689"/>
      <c r="F43" s="1689"/>
    </row>
    <row r="44" spans="2:8" x14ac:dyDescent="0.25">
      <c r="B44" s="1688" t="s">
        <v>446</v>
      </c>
      <c r="C44" s="1688"/>
      <c r="D44" s="1688"/>
      <c r="E44" s="1688" t="s">
        <v>447</v>
      </c>
      <c r="F44" s="1688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466</v>
      </c>
      <c r="E5" s="69" t="s">
        <v>421</v>
      </c>
      <c r="F5" s="33" t="str">
        <f>VLOOKUP(F6,OBRAS!A1:B25,2,FALSE)</f>
        <v>EL TAJO</v>
      </c>
      <c r="G5" s="1670" t="s">
        <v>423</v>
      </c>
      <c r="H5" s="1674">
        <v>45669</v>
      </c>
    </row>
    <row r="6" spans="2:8" ht="15.75" thickBot="1" x14ac:dyDescent="0.3">
      <c r="B6" s="1669"/>
      <c r="C6" s="1671"/>
      <c r="D6" s="1673"/>
      <c r="E6" s="70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141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 xml:space="preserve">ENRIQUE COLUNGA #346, COL. BARRIO DE GPE. </v>
      </c>
      <c r="D8" s="38"/>
      <c r="E8" s="38"/>
      <c r="F8" s="37" t="s">
        <v>430</v>
      </c>
      <c r="G8" s="38" t="str">
        <f>VLOOKUP(C7,'BASE DATOS'!A1:J105,8,FALSE)</f>
        <v>BAÑOS PORTATILES</v>
      </c>
      <c r="H8" s="42"/>
    </row>
    <row r="9" spans="2:8" x14ac:dyDescent="0.25">
      <c r="B9" s="40" t="s">
        <v>426</v>
      </c>
      <c r="C9" s="38" t="str">
        <f>VLOOKUP(C7,'BASE DATOS'!A1:J106,4,FALSE)</f>
        <v>IRAPUATO, GTO.</v>
      </c>
      <c r="D9" s="38"/>
      <c r="E9" s="38"/>
      <c r="F9" s="37" t="s">
        <v>431</v>
      </c>
      <c r="G9" s="50">
        <f>VLOOKUP(C7,'BASE DATOS'!A1:J106,9,FALSE)</f>
        <v>36580</v>
      </c>
      <c r="H9" s="42"/>
    </row>
    <row r="10" spans="2:8" x14ac:dyDescent="0.25">
      <c r="B10" s="40" t="s">
        <v>427</v>
      </c>
      <c r="C10" s="38" t="str">
        <f>VLOOKUP(C7,'BASE DATOS'!A1:J107,2,FALSE)</f>
        <v>AOMJ5201211S8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462 6235100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467</v>
      </c>
      <c r="C13" s="1679"/>
      <c r="D13" s="1679"/>
      <c r="E13" s="60">
        <v>1</v>
      </c>
      <c r="F13" s="60" t="s">
        <v>449</v>
      </c>
      <c r="G13" s="62">
        <v>1300</v>
      </c>
      <c r="H13" s="56">
        <f>+E13*G13</f>
        <v>1300</v>
      </c>
    </row>
    <row r="14" spans="2:8" s="57" customFormat="1" ht="18.75" x14ac:dyDescent="0.3">
      <c r="B14" s="1697" t="s">
        <v>468</v>
      </c>
      <c r="C14" s="1698"/>
      <c r="D14" s="1698"/>
      <c r="E14" s="85"/>
      <c r="F14" s="85"/>
      <c r="G14" s="86"/>
      <c r="H14" s="83">
        <f>+E14*G14</f>
        <v>0</v>
      </c>
    </row>
    <row r="15" spans="2:8" s="57" customFormat="1" ht="18.75" x14ac:dyDescent="0.3">
      <c r="B15" s="1697"/>
      <c r="C15" s="1698"/>
      <c r="D15" s="1698"/>
      <c r="E15" s="85"/>
      <c r="F15" s="85"/>
      <c r="G15" s="86"/>
      <c r="H15" s="83">
        <f t="shared" ref="H15:H24" si="0">+E15*G15</f>
        <v>0</v>
      </c>
    </row>
    <row r="16" spans="2:8" s="57" customFormat="1" ht="18.75" x14ac:dyDescent="0.3">
      <c r="B16" s="1697"/>
      <c r="C16" s="1698"/>
      <c r="D16" s="1698"/>
      <c r="E16" s="85"/>
      <c r="F16" s="85"/>
      <c r="G16" s="86"/>
      <c r="H16" s="83">
        <f t="shared" si="0"/>
        <v>0</v>
      </c>
    </row>
    <row r="17" spans="2:8" s="57" customFormat="1" ht="18.75" x14ac:dyDescent="0.3">
      <c r="B17" s="1697"/>
      <c r="C17" s="1698"/>
      <c r="D17" s="1698"/>
      <c r="E17" s="85"/>
      <c r="F17" s="85"/>
      <c r="G17" s="86"/>
      <c r="H17" s="83">
        <f t="shared" si="0"/>
        <v>0</v>
      </c>
    </row>
    <row r="18" spans="2:8" s="57" customFormat="1" ht="18.75" x14ac:dyDescent="0.3">
      <c r="B18" s="1697"/>
      <c r="C18" s="1698"/>
      <c r="D18" s="1698"/>
      <c r="E18" s="85"/>
      <c r="F18" s="85"/>
      <c r="G18" s="86"/>
      <c r="H18" s="83">
        <f t="shared" si="0"/>
        <v>0</v>
      </c>
    </row>
    <row r="19" spans="2:8" s="57" customFormat="1" ht="18.75" x14ac:dyDescent="0.3">
      <c r="B19" s="1697"/>
      <c r="C19" s="1698"/>
      <c r="D19" s="1698"/>
      <c r="E19" s="85"/>
      <c r="F19" s="85"/>
      <c r="G19" s="86"/>
      <c r="H19" s="83">
        <f t="shared" si="0"/>
        <v>0</v>
      </c>
    </row>
    <row r="20" spans="2:8" s="57" customFormat="1" ht="18.75" x14ac:dyDescent="0.3">
      <c r="B20" s="1697"/>
      <c r="C20" s="1698"/>
      <c r="D20" s="1698"/>
      <c r="E20" s="85"/>
      <c r="F20" s="85"/>
      <c r="G20" s="86"/>
      <c r="H20" s="83">
        <f t="shared" si="0"/>
        <v>0</v>
      </c>
    </row>
    <row r="21" spans="2:8" s="57" customFormat="1" ht="18.75" x14ac:dyDescent="0.3">
      <c r="B21" s="1697"/>
      <c r="C21" s="1698"/>
      <c r="D21" s="1698"/>
      <c r="E21" s="85"/>
      <c r="F21" s="85"/>
      <c r="G21" s="86"/>
      <c r="H21" s="83">
        <f t="shared" si="0"/>
        <v>0</v>
      </c>
    </row>
    <row r="22" spans="2:8" s="57" customFormat="1" ht="18.75" x14ac:dyDescent="0.3">
      <c r="B22" s="1697"/>
      <c r="C22" s="1698"/>
      <c r="D22" s="1698"/>
      <c r="E22" s="85"/>
      <c r="F22" s="85"/>
      <c r="G22" s="86"/>
      <c r="H22" s="83">
        <f t="shared" si="0"/>
        <v>0</v>
      </c>
    </row>
    <row r="23" spans="2:8" s="57" customFormat="1" ht="18.75" x14ac:dyDescent="0.3">
      <c r="B23" s="1697"/>
      <c r="C23" s="1698"/>
      <c r="D23" s="1698"/>
      <c r="E23" s="85"/>
      <c r="F23" s="85"/>
      <c r="G23" s="86"/>
      <c r="H23" s="83">
        <f t="shared" si="0"/>
        <v>0</v>
      </c>
    </row>
    <row r="24" spans="2:8" s="57" customFormat="1" ht="18.75" x14ac:dyDescent="0.3">
      <c r="B24" s="1697"/>
      <c r="C24" s="1698"/>
      <c r="D24" s="1698"/>
      <c r="E24" s="85"/>
      <c r="F24" s="85"/>
      <c r="G24" s="86"/>
      <c r="H24" s="83">
        <f t="shared" si="0"/>
        <v>0</v>
      </c>
    </row>
    <row r="25" spans="2:8" s="57" customFormat="1" ht="18.75" x14ac:dyDescent="0.3">
      <c r="B25" s="1697"/>
      <c r="C25" s="1698"/>
      <c r="D25" s="1698"/>
      <c r="E25" s="85"/>
      <c r="F25" s="85"/>
      <c r="G25" s="86"/>
      <c r="H25" s="84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00"/>
      <c r="C33" s="1701"/>
      <c r="D33" s="1701"/>
      <c r="E33" s="79"/>
      <c r="F33" s="79"/>
      <c r="G33" s="79"/>
      <c r="H33" s="81"/>
    </row>
    <row r="34" spans="2:8" x14ac:dyDescent="0.25">
      <c r="B34" s="1700"/>
      <c r="C34" s="1701"/>
      <c r="D34" s="1701"/>
      <c r="E34" s="79"/>
      <c r="F34" s="79"/>
      <c r="G34" s="79"/>
      <c r="H34" s="81"/>
    </row>
    <row r="35" spans="2:8" ht="15.75" thickBot="1" x14ac:dyDescent="0.3">
      <c r="B35" s="1702"/>
      <c r="C35" s="1703"/>
      <c r="D35" s="1703"/>
      <c r="E35" s="80"/>
      <c r="F35" s="80"/>
      <c r="G35" s="80"/>
      <c r="H35" s="82"/>
    </row>
    <row r="36" spans="2:8" ht="18.75" x14ac:dyDescent="0.3">
      <c r="G36" s="48" t="s">
        <v>443</v>
      </c>
      <c r="H36" s="64">
        <f>SUM(H13:H25)</f>
        <v>1300</v>
      </c>
    </row>
    <row r="37" spans="2:8" ht="18.75" x14ac:dyDescent="0.3">
      <c r="G37" s="48" t="s">
        <v>444</v>
      </c>
      <c r="H37" s="64">
        <f>+H36*0.16</f>
        <v>208</v>
      </c>
    </row>
    <row r="38" spans="2:8" ht="19.5" thickBot="1" x14ac:dyDescent="0.35">
      <c r="G38" s="49" t="s">
        <v>445</v>
      </c>
      <c r="H38" s="65">
        <f>+H36+H37</f>
        <v>1508</v>
      </c>
    </row>
    <row r="40" spans="2:8" x14ac:dyDescent="0.25">
      <c r="B40" s="1694"/>
      <c r="C40" s="1694"/>
      <c r="D40" s="1694"/>
      <c r="E40" s="1694"/>
      <c r="F40" s="1694"/>
    </row>
    <row r="41" spans="2:8" x14ac:dyDescent="0.25">
      <c r="B41" s="1694"/>
      <c r="C41" s="1694"/>
      <c r="D41" s="1694"/>
      <c r="E41" s="1694"/>
      <c r="F41" s="1694"/>
    </row>
    <row r="42" spans="2:8" x14ac:dyDescent="0.25">
      <c r="B42" s="1699" t="s">
        <v>446</v>
      </c>
      <c r="C42" s="1699"/>
      <c r="D42" s="1699"/>
      <c r="E42" s="1699" t="s">
        <v>447</v>
      </c>
      <c r="F42" s="1699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  <pageSetUpPr fitToPage="1"/>
  </sheetPr>
  <dimension ref="B1:J42"/>
  <sheetViews>
    <sheetView topLeftCell="A11"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" style="32" customWidth="1"/>
    <col min="5" max="8" width="17.7109375" style="32" customWidth="1"/>
    <col min="9" max="9" width="11.42578125" style="32"/>
    <col min="10" max="10" width="13" style="32" bestFit="1" customWidth="1"/>
    <col min="11" max="16384" width="11.42578125" style="32"/>
  </cols>
  <sheetData>
    <row r="1" spans="2:10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10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10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10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10" x14ac:dyDescent="0.25">
      <c r="B5" s="1668" t="s">
        <v>419</v>
      </c>
      <c r="C5" s="1670" t="s">
        <v>420</v>
      </c>
      <c r="D5" s="1672">
        <v>-1648</v>
      </c>
      <c r="E5" s="76" t="s">
        <v>421</v>
      </c>
      <c r="F5" s="33" t="str">
        <f>VLOOKUP(F6,OBRAS!A1:B25,2,FALSE)</f>
        <v>VALENCIANA, ANCONA, ZURA</v>
      </c>
      <c r="G5" s="1670" t="s">
        <v>423</v>
      </c>
      <c r="H5" s="1674">
        <v>46034</v>
      </c>
    </row>
    <row r="6" spans="2:10" ht="15.75" thickBot="1" x14ac:dyDescent="0.3">
      <c r="B6" s="1669"/>
      <c r="C6" s="1671"/>
      <c r="D6" s="1673"/>
      <c r="E6" s="77" t="s">
        <v>422</v>
      </c>
      <c r="F6" s="34" t="s">
        <v>412</v>
      </c>
      <c r="G6" s="1671"/>
      <c r="H6" s="1675"/>
    </row>
    <row r="7" spans="2:10" x14ac:dyDescent="0.25">
      <c r="B7" s="39" t="s">
        <v>424</v>
      </c>
      <c r="C7" s="36" t="s">
        <v>200</v>
      </c>
      <c r="D7" s="36"/>
      <c r="E7" s="36"/>
      <c r="F7" s="35" t="s">
        <v>429</v>
      </c>
      <c r="G7" s="36" t="str">
        <f>VLOOKUP(C7,'BASE DATOS'!A1:J104,7,FALSE)</f>
        <v>cotizacion@donpulcro</v>
      </c>
      <c r="H7" s="41"/>
    </row>
    <row r="8" spans="2:10" x14ac:dyDescent="0.25">
      <c r="B8" s="40" t="s">
        <v>425</v>
      </c>
      <c r="C8" s="38" t="str">
        <f>VLOOKUP(C7,'BASE DATOS'!A1:J105,3,FALSE)</f>
        <v>ANTONIO MADRAZO #927 COL. LAS TROJES</v>
      </c>
      <c r="D8" s="38"/>
      <c r="E8" s="38"/>
      <c r="F8" s="37" t="s">
        <v>430</v>
      </c>
      <c r="G8" s="38" t="str">
        <f>VLOOKUP(C7,'BASE DATOS'!A1:J105,8,FALSE)</f>
        <v>EQUIPO DE LIMPIEZA</v>
      </c>
      <c r="H8" s="42"/>
    </row>
    <row r="9" spans="2:10" x14ac:dyDescent="0.25">
      <c r="B9" s="40" t="s">
        <v>426</v>
      </c>
      <c r="C9" s="38" t="str">
        <f>VLOOKUP(C7,'BASE DATOS'!A1:J106,4,FALSE)</f>
        <v>LEON, GTO</v>
      </c>
      <c r="D9" s="38"/>
      <c r="E9" s="38"/>
      <c r="F9" s="37" t="s">
        <v>431</v>
      </c>
      <c r="G9" s="50">
        <f>VLOOKUP(C7,'BASE DATOS'!A1:J106,9,FALSE)</f>
        <v>37227</v>
      </c>
      <c r="H9" s="42"/>
    </row>
    <row r="10" spans="2:10" x14ac:dyDescent="0.25">
      <c r="B10" s="40" t="s">
        <v>427</v>
      </c>
      <c r="C10" s="38" t="str">
        <f>VLOOKUP(C7,'BASE DATOS'!A1:J107,2,FALSE)</f>
        <v>DPU991209HW4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10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461 1961038</v>
      </c>
      <c r="H11" s="42"/>
    </row>
    <row r="12" spans="2:10" ht="15.75" thickBot="1" x14ac:dyDescent="0.3">
      <c r="B12" s="1676" t="s">
        <v>434</v>
      </c>
      <c r="C12" s="1677"/>
      <c r="D12" s="1677"/>
      <c r="E12" s="46" t="s">
        <v>435</v>
      </c>
      <c r="F12" s="78" t="s">
        <v>436</v>
      </c>
      <c r="G12" s="46" t="s">
        <v>437</v>
      </c>
      <c r="H12" s="45" t="s">
        <v>438</v>
      </c>
    </row>
    <row r="13" spans="2:10" s="57" customFormat="1" ht="18.75" x14ac:dyDescent="0.3">
      <c r="B13" s="1678" t="s">
        <v>469</v>
      </c>
      <c r="C13" s="1679"/>
      <c r="D13" s="1679"/>
      <c r="E13" s="60">
        <v>12</v>
      </c>
      <c r="F13" s="60" t="s">
        <v>449</v>
      </c>
      <c r="G13" s="62">
        <v>29.741700000000002</v>
      </c>
      <c r="H13" s="56">
        <f>+E13*G13</f>
        <v>356.90039999999999</v>
      </c>
      <c r="J13" s="214"/>
    </row>
    <row r="14" spans="2:10" s="57" customFormat="1" ht="18.75" x14ac:dyDescent="0.3">
      <c r="B14" s="1709" t="s">
        <v>470</v>
      </c>
      <c r="C14" s="1710"/>
      <c r="D14" s="1710"/>
      <c r="E14" s="96">
        <v>9</v>
      </c>
      <c r="F14" s="96" t="s">
        <v>449</v>
      </c>
      <c r="G14" s="97">
        <v>146.12110000000001</v>
      </c>
      <c r="H14" s="94">
        <f>+E14*G14</f>
        <v>1315.0899000000002</v>
      </c>
    </row>
    <row r="15" spans="2:10" s="57" customFormat="1" ht="18.75" x14ac:dyDescent="0.3">
      <c r="B15" s="1709" t="s">
        <v>471</v>
      </c>
      <c r="C15" s="1710"/>
      <c r="D15" s="1710"/>
      <c r="E15" s="96">
        <v>28</v>
      </c>
      <c r="F15" s="96" t="s">
        <v>449</v>
      </c>
      <c r="G15" s="97">
        <v>16.991399999999999</v>
      </c>
      <c r="H15" s="94">
        <f t="shared" ref="H15:H24" si="0">+E15*G15</f>
        <v>475.75919999999996</v>
      </c>
    </row>
    <row r="16" spans="2:10" s="57" customFormat="1" ht="18.75" x14ac:dyDescent="0.3">
      <c r="B16" s="1709" t="s">
        <v>472</v>
      </c>
      <c r="C16" s="1710"/>
      <c r="D16" s="1710"/>
      <c r="E16" s="96">
        <v>3</v>
      </c>
      <c r="F16" s="96" t="s">
        <v>449</v>
      </c>
      <c r="G16" s="97">
        <v>94.826700000000002</v>
      </c>
      <c r="H16" s="94">
        <f t="shared" si="0"/>
        <v>284.48009999999999</v>
      </c>
    </row>
    <row r="17" spans="2:10" s="57" customFormat="1" ht="18.75" x14ac:dyDescent="0.3">
      <c r="B17" s="1709" t="s">
        <v>473</v>
      </c>
      <c r="C17" s="1710"/>
      <c r="D17" s="1710"/>
      <c r="E17" s="96">
        <v>2</v>
      </c>
      <c r="F17" s="96" t="s">
        <v>449</v>
      </c>
      <c r="G17" s="97">
        <v>365.51499999999999</v>
      </c>
      <c r="H17" s="94">
        <f t="shared" si="0"/>
        <v>731.03</v>
      </c>
    </row>
    <row r="18" spans="2:10" s="57" customFormat="1" ht="18.75" x14ac:dyDescent="0.3">
      <c r="B18" s="1709" t="s">
        <v>474</v>
      </c>
      <c r="C18" s="1710"/>
      <c r="D18" s="1710"/>
      <c r="E18" s="96">
        <v>5</v>
      </c>
      <c r="F18" s="96" t="s">
        <v>449</v>
      </c>
      <c r="G18" s="97">
        <v>249.56800000000001</v>
      </c>
      <c r="H18" s="94">
        <f t="shared" si="0"/>
        <v>1247.8400000000001</v>
      </c>
    </row>
    <row r="19" spans="2:10" s="57" customFormat="1" ht="18.75" x14ac:dyDescent="0.3">
      <c r="B19" s="1709" t="s">
        <v>475</v>
      </c>
      <c r="C19" s="1710"/>
      <c r="D19" s="1710"/>
      <c r="E19" s="96">
        <v>3</v>
      </c>
      <c r="F19" s="96" t="s">
        <v>449</v>
      </c>
      <c r="G19" s="97">
        <v>275</v>
      </c>
      <c r="H19" s="94">
        <f t="shared" si="0"/>
        <v>825</v>
      </c>
    </row>
    <row r="20" spans="2:10" s="57" customFormat="1" ht="18.75" x14ac:dyDescent="0.3">
      <c r="B20" s="1709" t="s">
        <v>476</v>
      </c>
      <c r="C20" s="1710"/>
      <c r="D20" s="1710"/>
      <c r="E20" s="96">
        <v>16</v>
      </c>
      <c r="F20" s="96" t="s">
        <v>449</v>
      </c>
      <c r="G20" s="97">
        <v>65.431299999999993</v>
      </c>
      <c r="H20" s="94">
        <f t="shared" si="0"/>
        <v>1046.9007999999999</v>
      </c>
      <c r="J20" s="214"/>
    </row>
    <row r="21" spans="2:10" s="57" customFormat="1" ht="18.75" x14ac:dyDescent="0.3">
      <c r="B21" s="1709" t="s">
        <v>477</v>
      </c>
      <c r="C21" s="1710"/>
      <c r="D21" s="1710"/>
      <c r="E21" s="96">
        <v>23</v>
      </c>
      <c r="F21" s="96" t="s">
        <v>449</v>
      </c>
      <c r="G21" s="97">
        <v>82.672600000000003</v>
      </c>
      <c r="H21" s="94">
        <f t="shared" si="0"/>
        <v>1901.4698000000001</v>
      </c>
    </row>
    <row r="22" spans="2:10" s="57" customFormat="1" ht="18.75" x14ac:dyDescent="0.3">
      <c r="B22" s="1709" t="s">
        <v>478</v>
      </c>
      <c r="C22" s="1710"/>
      <c r="D22" s="1710"/>
      <c r="E22" s="96">
        <v>8</v>
      </c>
      <c r="F22" s="96" t="s">
        <v>449</v>
      </c>
      <c r="G22" s="97">
        <v>29.223700000000001</v>
      </c>
      <c r="H22" s="94">
        <f t="shared" si="0"/>
        <v>233.78960000000001</v>
      </c>
      <c r="J22" s="214"/>
    </row>
    <row r="23" spans="2:10" s="57" customFormat="1" ht="18.75" x14ac:dyDescent="0.3">
      <c r="B23" s="1711" t="s">
        <v>479</v>
      </c>
      <c r="C23" s="1712"/>
      <c r="D23" s="1712"/>
      <c r="E23" s="96"/>
      <c r="F23" s="96"/>
      <c r="G23" s="97"/>
      <c r="H23" s="94">
        <f t="shared" si="0"/>
        <v>0</v>
      </c>
      <c r="J23" s="214"/>
    </row>
    <row r="24" spans="2:10" s="57" customFormat="1" ht="18.75" x14ac:dyDescent="0.3">
      <c r="B24" s="1709"/>
      <c r="C24" s="1710"/>
      <c r="D24" s="1710"/>
      <c r="E24" s="96"/>
      <c r="F24" s="96"/>
      <c r="G24" s="97"/>
      <c r="H24" s="94">
        <f t="shared" si="0"/>
        <v>0</v>
      </c>
      <c r="J24" s="214"/>
    </row>
    <row r="25" spans="2:10" s="57" customFormat="1" ht="18.75" x14ac:dyDescent="0.3">
      <c r="B25" s="1709"/>
      <c r="C25" s="1710"/>
      <c r="D25" s="1710"/>
      <c r="E25" s="96"/>
      <c r="F25" s="96"/>
      <c r="G25" s="97"/>
      <c r="H25" s="95"/>
    </row>
    <row r="26" spans="2:10" x14ac:dyDescent="0.25">
      <c r="B26" s="53"/>
      <c r="C26" s="47"/>
      <c r="D26" s="47"/>
      <c r="E26" s="47"/>
      <c r="F26" s="47"/>
      <c r="G26" s="47"/>
      <c r="H26" s="55"/>
    </row>
    <row r="27" spans="2:10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10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10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10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10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10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05"/>
      <c r="C33" s="1706"/>
      <c r="D33" s="1706"/>
      <c r="E33" s="90"/>
      <c r="F33" s="90"/>
      <c r="G33" s="90"/>
      <c r="H33" s="92"/>
    </row>
    <row r="34" spans="2:8" x14ac:dyDescent="0.25">
      <c r="B34" s="1705"/>
      <c r="C34" s="1706"/>
      <c r="D34" s="1706"/>
      <c r="E34" s="90"/>
      <c r="F34" s="90"/>
      <c r="G34" s="90"/>
      <c r="H34" s="92"/>
    </row>
    <row r="35" spans="2:8" ht="15.75" thickBot="1" x14ac:dyDescent="0.3">
      <c r="B35" s="1707"/>
      <c r="C35" s="1708"/>
      <c r="D35" s="1708"/>
      <c r="E35" s="91"/>
      <c r="F35" s="91"/>
      <c r="G35" s="91"/>
      <c r="H35" s="93"/>
    </row>
    <row r="36" spans="2:8" ht="18.75" x14ac:dyDescent="0.3">
      <c r="G36" s="48" t="s">
        <v>443</v>
      </c>
      <c r="H36" s="64">
        <f>SUM(H13:H25)</f>
        <v>8418.259799999998</v>
      </c>
    </row>
    <row r="37" spans="2:8" ht="18.75" x14ac:dyDescent="0.3">
      <c r="G37" s="48" t="s">
        <v>444</v>
      </c>
      <c r="H37" s="64">
        <f>+H36*0.16</f>
        <v>1346.9215679999998</v>
      </c>
    </row>
    <row r="38" spans="2:8" ht="19.5" thickBot="1" x14ac:dyDescent="0.35">
      <c r="G38" s="49" t="s">
        <v>445</v>
      </c>
      <c r="H38" s="65">
        <f>+H36+H37</f>
        <v>9765.1813679999977</v>
      </c>
    </row>
    <row r="40" spans="2:8" x14ac:dyDescent="0.25">
      <c r="B40" s="1701"/>
      <c r="C40" s="1701"/>
      <c r="D40" s="1701"/>
      <c r="E40" s="1701"/>
      <c r="F40" s="1701"/>
    </row>
    <row r="41" spans="2:8" x14ac:dyDescent="0.25">
      <c r="B41" s="1701"/>
      <c r="C41" s="1701"/>
      <c r="D41" s="1701"/>
      <c r="E41" s="1701"/>
      <c r="F41" s="1701"/>
    </row>
    <row r="42" spans="2:8" x14ac:dyDescent="0.25">
      <c r="B42" s="1704" t="s">
        <v>446</v>
      </c>
      <c r="C42" s="1704"/>
      <c r="D42" s="1704"/>
      <c r="E42" s="1704" t="s">
        <v>447</v>
      </c>
      <c r="F42" s="1704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5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B1:H43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480</v>
      </c>
      <c r="E5" s="87" t="s">
        <v>421</v>
      </c>
      <c r="F5" s="33" t="str">
        <f>VLOOKUP(F6,OBRAS!A1:B25,2,FALSE)</f>
        <v>EL TAJO</v>
      </c>
      <c r="G5" s="1670" t="s">
        <v>423</v>
      </c>
      <c r="H5" s="1674">
        <v>46035</v>
      </c>
    </row>
    <row r="6" spans="2:8" ht="15.75" thickBot="1" x14ac:dyDescent="0.3">
      <c r="B6" s="1669"/>
      <c r="C6" s="1671"/>
      <c r="D6" s="1673"/>
      <c r="E6" s="88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155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>SAN LUIS DE LA PAZ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GTO.</v>
      </c>
      <c r="D9" s="38"/>
      <c r="E9" s="38"/>
      <c r="F9" s="37" t="s">
        <v>431</v>
      </c>
      <c r="G9" s="50">
        <f>VLOOKUP(C7,'BASE DATOS'!A1:J106,9,FALSE)</f>
        <v>37800</v>
      </c>
      <c r="H9" s="42"/>
    </row>
    <row r="10" spans="2:8" x14ac:dyDescent="0.25">
      <c r="B10" s="40" t="s">
        <v>427</v>
      </c>
      <c r="C10" s="38" t="str">
        <f>VLOOKUP(C7,'BASE DATOS'!A1:J107,2,FALSE)</f>
        <v>EIMC7206122U1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482</v>
      </c>
      <c r="C13" s="1679"/>
      <c r="D13" s="1679"/>
      <c r="E13" s="60">
        <v>1</v>
      </c>
      <c r="F13" s="60" t="s">
        <v>462</v>
      </c>
      <c r="G13" s="62">
        <v>3500</v>
      </c>
      <c r="H13" s="56">
        <f>+E13*G13</f>
        <v>3500</v>
      </c>
    </row>
    <row r="14" spans="2:8" s="57" customFormat="1" ht="18.75" x14ac:dyDescent="0.3">
      <c r="B14" s="1715" t="s">
        <v>483</v>
      </c>
      <c r="C14" s="1716"/>
      <c r="D14" s="1716"/>
      <c r="E14" s="109"/>
      <c r="F14" s="109"/>
      <c r="G14" s="110"/>
      <c r="H14" s="111"/>
    </row>
    <row r="15" spans="2:8" s="57" customFormat="1" ht="18.75" x14ac:dyDescent="0.3">
      <c r="B15" s="1713" t="s">
        <v>484</v>
      </c>
      <c r="C15" s="1714"/>
      <c r="D15" s="1714"/>
      <c r="E15" s="107">
        <v>1</v>
      </c>
      <c r="F15" s="107" t="s">
        <v>462</v>
      </c>
      <c r="G15" s="108">
        <v>600</v>
      </c>
      <c r="H15" s="105">
        <f>+E15*G15</f>
        <v>600</v>
      </c>
    </row>
    <row r="16" spans="2:8" s="57" customFormat="1" ht="18.75" x14ac:dyDescent="0.3">
      <c r="B16" s="1715" t="s">
        <v>481</v>
      </c>
      <c r="C16" s="1716"/>
      <c r="D16" s="1716"/>
      <c r="E16" s="107"/>
      <c r="F16" s="107"/>
      <c r="G16" s="108"/>
      <c r="H16" s="105">
        <f t="shared" ref="H16:H25" si="0">+E16*G16</f>
        <v>0</v>
      </c>
    </row>
    <row r="17" spans="2:8" s="57" customFormat="1" ht="18.75" x14ac:dyDescent="0.3">
      <c r="B17" s="1713"/>
      <c r="C17" s="1714"/>
      <c r="D17" s="1714"/>
      <c r="E17" s="107"/>
      <c r="F17" s="107"/>
      <c r="G17" s="108"/>
      <c r="H17" s="105">
        <f t="shared" si="0"/>
        <v>0</v>
      </c>
    </row>
    <row r="18" spans="2:8" s="57" customFormat="1" ht="18.75" x14ac:dyDescent="0.3">
      <c r="B18" s="1713"/>
      <c r="C18" s="1714"/>
      <c r="D18" s="1714"/>
      <c r="E18" s="107"/>
      <c r="F18" s="107"/>
      <c r="G18" s="108"/>
      <c r="H18" s="105">
        <f t="shared" si="0"/>
        <v>0</v>
      </c>
    </row>
    <row r="19" spans="2:8" s="57" customFormat="1" ht="18.75" x14ac:dyDescent="0.3">
      <c r="B19" s="1713"/>
      <c r="C19" s="1714"/>
      <c r="D19" s="1714"/>
      <c r="E19" s="107"/>
      <c r="F19" s="107"/>
      <c r="G19" s="108"/>
      <c r="H19" s="105">
        <f t="shared" si="0"/>
        <v>0</v>
      </c>
    </row>
    <row r="20" spans="2:8" s="57" customFormat="1" ht="18.75" x14ac:dyDescent="0.3">
      <c r="B20" s="1713"/>
      <c r="C20" s="1714"/>
      <c r="D20" s="1714"/>
      <c r="E20" s="107"/>
      <c r="F20" s="107"/>
      <c r="G20" s="108"/>
      <c r="H20" s="105">
        <f t="shared" si="0"/>
        <v>0</v>
      </c>
    </row>
    <row r="21" spans="2:8" s="57" customFormat="1" ht="18.75" x14ac:dyDescent="0.3">
      <c r="B21" s="1713"/>
      <c r="C21" s="1714"/>
      <c r="D21" s="1714"/>
      <c r="E21" s="107"/>
      <c r="F21" s="107"/>
      <c r="G21" s="108"/>
      <c r="H21" s="105">
        <f t="shared" si="0"/>
        <v>0</v>
      </c>
    </row>
    <row r="22" spans="2:8" s="57" customFormat="1" ht="18.75" x14ac:dyDescent="0.3">
      <c r="B22" s="1713"/>
      <c r="C22" s="1714"/>
      <c r="D22" s="1714"/>
      <c r="E22" s="107"/>
      <c r="F22" s="107"/>
      <c r="G22" s="108"/>
      <c r="H22" s="105">
        <f t="shared" si="0"/>
        <v>0</v>
      </c>
    </row>
    <row r="23" spans="2:8" s="57" customFormat="1" ht="18.75" x14ac:dyDescent="0.3">
      <c r="B23" s="1713"/>
      <c r="C23" s="1714"/>
      <c r="D23" s="1714"/>
      <c r="E23" s="107"/>
      <c r="F23" s="107"/>
      <c r="G23" s="108"/>
      <c r="H23" s="105">
        <f t="shared" si="0"/>
        <v>0</v>
      </c>
    </row>
    <row r="24" spans="2:8" s="57" customFormat="1" ht="18.75" x14ac:dyDescent="0.3">
      <c r="B24" s="1713"/>
      <c r="C24" s="1714"/>
      <c r="D24" s="1714"/>
      <c r="E24" s="107"/>
      <c r="F24" s="107"/>
      <c r="G24" s="108"/>
      <c r="H24" s="105">
        <f t="shared" si="0"/>
        <v>0</v>
      </c>
    </row>
    <row r="25" spans="2:8" s="57" customFormat="1" ht="18.75" x14ac:dyDescent="0.3">
      <c r="B25" s="1713"/>
      <c r="C25" s="1714"/>
      <c r="D25" s="1714"/>
      <c r="E25" s="107"/>
      <c r="F25" s="107"/>
      <c r="G25" s="108"/>
      <c r="H25" s="105">
        <f t="shared" si="0"/>
        <v>0</v>
      </c>
    </row>
    <row r="26" spans="2:8" s="57" customFormat="1" ht="18.75" x14ac:dyDescent="0.3">
      <c r="B26" s="1713"/>
      <c r="C26" s="1714"/>
      <c r="D26" s="1714"/>
      <c r="E26" s="107"/>
      <c r="F26" s="107"/>
      <c r="G26" s="108"/>
      <c r="H26" s="106"/>
    </row>
    <row r="27" spans="2:8" x14ac:dyDescent="0.25">
      <c r="B27" s="53"/>
      <c r="C27" s="47"/>
      <c r="D27" s="47"/>
      <c r="E27" s="47"/>
      <c r="F27" s="47"/>
      <c r="G27" s="47"/>
      <c r="H27" s="55"/>
    </row>
    <row r="28" spans="2:8" ht="18.75" x14ac:dyDescent="0.3">
      <c r="B28" s="1685" t="s">
        <v>439</v>
      </c>
      <c r="C28" s="1686"/>
      <c r="D28" s="1686"/>
      <c r="E28" s="1686"/>
      <c r="F28" s="1686"/>
      <c r="G28" s="1686"/>
      <c r="H28" s="1687"/>
    </row>
    <row r="29" spans="2:8" ht="15.75" x14ac:dyDescent="0.25">
      <c r="B29" s="1680" t="s">
        <v>415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440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441</v>
      </c>
      <c r="C31" s="1681"/>
      <c r="D31" s="1681"/>
      <c r="E31" s="1681"/>
      <c r="F31" s="1681"/>
      <c r="G31" s="1681"/>
      <c r="H31" s="1682"/>
    </row>
    <row r="32" spans="2:8" ht="15.75" x14ac:dyDescent="0.25">
      <c r="B32" s="1680" t="s">
        <v>442</v>
      </c>
      <c r="C32" s="1681"/>
      <c r="D32" s="1681"/>
      <c r="E32" s="1681"/>
      <c r="F32" s="1681"/>
      <c r="G32" s="1681"/>
      <c r="H32" s="1682"/>
    </row>
    <row r="33" spans="2:8" ht="18.75" x14ac:dyDescent="0.3">
      <c r="B33" s="1685" t="s">
        <v>418</v>
      </c>
      <c r="C33" s="1686"/>
      <c r="D33" s="1686"/>
      <c r="E33" s="1686"/>
      <c r="F33" s="1686"/>
      <c r="G33" s="1686"/>
      <c r="H33" s="1687"/>
    </row>
    <row r="34" spans="2:8" x14ac:dyDescent="0.25">
      <c r="B34" s="1718"/>
      <c r="C34" s="1719"/>
      <c r="D34" s="1719"/>
      <c r="E34" s="101"/>
      <c r="F34" s="101"/>
      <c r="G34" s="101"/>
      <c r="H34" s="103"/>
    </row>
    <row r="35" spans="2:8" x14ac:dyDescent="0.25">
      <c r="B35" s="1718"/>
      <c r="C35" s="1719"/>
      <c r="D35" s="1719"/>
      <c r="E35" s="101"/>
      <c r="F35" s="101"/>
      <c r="G35" s="101"/>
      <c r="H35" s="103"/>
    </row>
    <row r="36" spans="2:8" ht="15.75" thickBot="1" x14ac:dyDescent="0.3">
      <c r="B36" s="1720"/>
      <c r="C36" s="1721"/>
      <c r="D36" s="1721"/>
      <c r="E36" s="102"/>
      <c r="F36" s="102"/>
      <c r="G36" s="102"/>
      <c r="H36" s="104"/>
    </row>
    <row r="37" spans="2:8" ht="18.75" x14ac:dyDescent="0.3">
      <c r="G37" s="48" t="s">
        <v>443</v>
      </c>
      <c r="H37" s="64">
        <f>SUM(H13:H26)</f>
        <v>4100</v>
      </c>
    </row>
    <row r="38" spans="2:8" ht="18.75" x14ac:dyDescent="0.3">
      <c r="G38" s="48" t="s">
        <v>444</v>
      </c>
      <c r="H38" s="64">
        <f>+H37*0.16</f>
        <v>656</v>
      </c>
    </row>
    <row r="39" spans="2:8" ht="19.5" thickBot="1" x14ac:dyDescent="0.35">
      <c r="G39" s="49" t="s">
        <v>445</v>
      </c>
      <c r="H39" s="65">
        <f>+H37+H38</f>
        <v>4756</v>
      </c>
    </row>
    <row r="41" spans="2:8" x14ac:dyDescent="0.25">
      <c r="B41" s="1706"/>
      <c r="C41" s="1706"/>
      <c r="D41" s="1706"/>
      <c r="E41" s="1706"/>
      <c r="F41" s="1706"/>
    </row>
    <row r="42" spans="2:8" x14ac:dyDescent="0.25">
      <c r="B42" s="1706"/>
      <c r="C42" s="1706"/>
      <c r="D42" s="1706"/>
      <c r="E42" s="1706"/>
      <c r="F42" s="1706"/>
    </row>
    <row r="43" spans="2:8" x14ac:dyDescent="0.25">
      <c r="B43" s="1717" t="s">
        <v>446</v>
      </c>
      <c r="C43" s="1717"/>
      <c r="D43" s="1717"/>
      <c r="E43" s="1717" t="s">
        <v>447</v>
      </c>
      <c r="F43" s="1717"/>
    </row>
  </sheetData>
  <mergeCells count="37">
    <mergeCell ref="E43:F43"/>
    <mergeCell ref="B43:D43"/>
    <mergeCell ref="B41:D42"/>
    <mergeCell ref="B14:D14"/>
    <mergeCell ref="B32:H32"/>
    <mergeCell ref="B33:H33"/>
    <mergeCell ref="B34:D34"/>
    <mergeCell ref="B35:D35"/>
    <mergeCell ref="B36:D36"/>
    <mergeCell ref="E41:F42"/>
    <mergeCell ref="B25:D25"/>
    <mergeCell ref="B26:D26"/>
    <mergeCell ref="B28:H28"/>
    <mergeCell ref="B29:H29"/>
    <mergeCell ref="B30:H30"/>
    <mergeCell ref="B31:H31"/>
    <mergeCell ref="B24:D24"/>
    <mergeCell ref="B12:D12"/>
    <mergeCell ref="B13:D13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1:H1"/>
    <mergeCell ref="B2:H2"/>
    <mergeCell ref="B3:H3"/>
    <mergeCell ref="B4:H4"/>
    <mergeCell ref="B5:B6"/>
    <mergeCell ref="C5:C6"/>
    <mergeCell ref="D5:D6"/>
    <mergeCell ref="G5:G6"/>
    <mergeCell ref="H5:H6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4.28515625" style="32" customWidth="1"/>
    <col min="4" max="4" width="13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485</v>
      </c>
      <c r="E5" s="98" t="s">
        <v>421</v>
      </c>
      <c r="F5" s="33" t="str">
        <f>VLOOKUP(F6,OBRAS!A1:B25,2,FALSE)</f>
        <v>RESIDENCIAL ZURA</v>
      </c>
      <c r="G5" s="1670" t="s">
        <v>423</v>
      </c>
      <c r="H5" s="1674">
        <v>46036</v>
      </c>
    </row>
    <row r="6" spans="2:8" ht="15.75" thickBot="1" x14ac:dyDescent="0.3">
      <c r="B6" s="1669"/>
      <c r="C6" s="1671"/>
      <c r="D6" s="1673"/>
      <c r="E6" s="99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150</v>
      </c>
      <c r="D7" s="36"/>
      <c r="E7" s="36"/>
      <c r="F7" s="35" t="s">
        <v>429</v>
      </c>
      <c r="G7" s="36" t="str">
        <f>VLOOKUP(C7,'BASE DATOS'!A1:J104,7,FALSE)</f>
        <v>balerosyretenessuarez2@hotmail.com</v>
      </c>
      <c r="H7" s="41"/>
    </row>
    <row r="8" spans="2:8" x14ac:dyDescent="0.25">
      <c r="B8" s="40" t="s">
        <v>425</v>
      </c>
      <c r="C8" s="38" t="str">
        <f>VLOOKUP(C7,'BASE DATOS'!A1:J105,3,FALSE)</f>
        <v>BLVD ADOLFO LOPEZ MATEOS #1131 COL. CENTRO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38000</v>
      </c>
      <c r="H9" s="42"/>
    </row>
    <row r="10" spans="2:8" x14ac:dyDescent="0.25">
      <c r="B10" s="40" t="s">
        <v>427</v>
      </c>
      <c r="C10" s="38" t="str">
        <f>VLOOKUP(C7,'BASE DATOS'!A1:J107,2,FALSE)</f>
        <v>BRS870126P22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461 6129387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0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486</v>
      </c>
      <c r="C13" s="1679"/>
      <c r="D13" s="1679"/>
      <c r="E13" s="60">
        <v>1</v>
      </c>
      <c r="F13" s="60" t="s">
        <v>489</v>
      </c>
      <c r="G13" s="62">
        <v>1034.4827586206898</v>
      </c>
      <c r="H13" s="56">
        <f>+E13*G13</f>
        <v>1034.4827586206898</v>
      </c>
    </row>
    <row r="14" spans="2:8" s="57" customFormat="1" ht="18.75" x14ac:dyDescent="0.3">
      <c r="B14" s="1727" t="s">
        <v>487</v>
      </c>
      <c r="C14" s="1728"/>
      <c r="D14" s="1728"/>
      <c r="E14" s="121">
        <v>2</v>
      </c>
      <c r="F14" s="121" t="s">
        <v>449</v>
      </c>
      <c r="G14" s="122">
        <v>43.103448275862071</v>
      </c>
      <c r="H14" s="119">
        <f>+E14*G14</f>
        <v>86.206896551724142</v>
      </c>
    </row>
    <row r="15" spans="2:8" s="57" customFormat="1" ht="18.75" x14ac:dyDescent="0.3">
      <c r="B15" s="1729" t="s">
        <v>488</v>
      </c>
      <c r="C15" s="1730"/>
      <c r="D15" s="1730"/>
      <c r="E15" s="121"/>
      <c r="F15" s="121"/>
      <c r="G15" s="122"/>
      <c r="H15" s="119">
        <f t="shared" ref="H15:H24" si="0">+E15*G15</f>
        <v>0</v>
      </c>
    </row>
    <row r="16" spans="2:8" s="57" customFormat="1" ht="18.75" x14ac:dyDescent="0.3">
      <c r="B16" s="1727"/>
      <c r="C16" s="1728"/>
      <c r="D16" s="1728"/>
      <c r="E16" s="121"/>
      <c r="F16" s="121"/>
      <c r="G16" s="122"/>
      <c r="H16" s="119">
        <f t="shared" si="0"/>
        <v>0</v>
      </c>
    </row>
    <row r="17" spans="2:8" s="57" customFormat="1" ht="18.75" x14ac:dyDescent="0.3">
      <c r="B17" s="1727"/>
      <c r="C17" s="1728"/>
      <c r="D17" s="1728"/>
      <c r="E17" s="121"/>
      <c r="F17" s="121"/>
      <c r="G17" s="122"/>
      <c r="H17" s="119">
        <f t="shared" si="0"/>
        <v>0</v>
      </c>
    </row>
    <row r="18" spans="2:8" s="57" customFormat="1" ht="18.75" x14ac:dyDescent="0.3">
      <c r="B18" s="1727"/>
      <c r="C18" s="1728"/>
      <c r="D18" s="1728"/>
      <c r="E18" s="121"/>
      <c r="F18" s="121"/>
      <c r="G18" s="122"/>
      <c r="H18" s="119">
        <f t="shared" si="0"/>
        <v>0</v>
      </c>
    </row>
    <row r="19" spans="2:8" s="57" customFormat="1" ht="18.75" x14ac:dyDescent="0.3">
      <c r="B19" s="1727"/>
      <c r="C19" s="1728"/>
      <c r="D19" s="1728"/>
      <c r="E19" s="121"/>
      <c r="F19" s="121"/>
      <c r="G19" s="122"/>
      <c r="H19" s="119">
        <f t="shared" si="0"/>
        <v>0</v>
      </c>
    </row>
    <row r="20" spans="2:8" s="57" customFormat="1" ht="18.75" x14ac:dyDescent="0.3">
      <c r="B20" s="1727"/>
      <c r="C20" s="1728"/>
      <c r="D20" s="1728"/>
      <c r="E20" s="121"/>
      <c r="F20" s="121"/>
      <c r="G20" s="122"/>
      <c r="H20" s="119">
        <f t="shared" si="0"/>
        <v>0</v>
      </c>
    </row>
    <row r="21" spans="2:8" s="57" customFormat="1" ht="18.75" x14ac:dyDescent="0.3">
      <c r="B21" s="1727"/>
      <c r="C21" s="1728"/>
      <c r="D21" s="1728"/>
      <c r="E21" s="121"/>
      <c r="F21" s="121"/>
      <c r="G21" s="122"/>
      <c r="H21" s="119">
        <f t="shared" si="0"/>
        <v>0</v>
      </c>
    </row>
    <row r="22" spans="2:8" s="57" customFormat="1" ht="18.75" x14ac:dyDescent="0.3">
      <c r="B22" s="1727"/>
      <c r="C22" s="1728"/>
      <c r="D22" s="1728"/>
      <c r="E22" s="121"/>
      <c r="F22" s="121"/>
      <c r="G22" s="122"/>
      <c r="H22" s="119">
        <f t="shared" si="0"/>
        <v>0</v>
      </c>
    </row>
    <row r="23" spans="2:8" s="57" customFormat="1" ht="18.75" x14ac:dyDescent="0.3">
      <c r="B23" s="1727"/>
      <c r="C23" s="1728"/>
      <c r="D23" s="1728"/>
      <c r="E23" s="121"/>
      <c r="F23" s="121"/>
      <c r="G23" s="122"/>
      <c r="H23" s="119">
        <f t="shared" si="0"/>
        <v>0</v>
      </c>
    </row>
    <row r="24" spans="2:8" s="57" customFormat="1" ht="18.75" x14ac:dyDescent="0.3">
      <c r="B24" s="1727"/>
      <c r="C24" s="1728"/>
      <c r="D24" s="1728"/>
      <c r="E24" s="121"/>
      <c r="F24" s="121"/>
      <c r="G24" s="122"/>
      <c r="H24" s="119">
        <f t="shared" si="0"/>
        <v>0</v>
      </c>
    </row>
    <row r="25" spans="2:8" s="57" customFormat="1" ht="18.75" x14ac:dyDescent="0.3">
      <c r="B25" s="1727"/>
      <c r="C25" s="1728"/>
      <c r="D25" s="1728"/>
      <c r="E25" s="121"/>
      <c r="F25" s="121"/>
      <c r="G25" s="122"/>
      <c r="H25" s="12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23"/>
      <c r="C33" s="1724"/>
      <c r="D33" s="1724"/>
      <c r="E33" s="115"/>
      <c r="F33" s="115"/>
      <c r="G33" s="115"/>
      <c r="H33" s="117"/>
    </row>
    <row r="34" spans="2:8" x14ac:dyDescent="0.25">
      <c r="B34" s="1723"/>
      <c r="C34" s="1724"/>
      <c r="D34" s="1724"/>
      <c r="E34" s="115"/>
      <c r="F34" s="115"/>
      <c r="G34" s="115"/>
      <c r="H34" s="117"/>
    </row>
    <row r="35" spans="2:8" ht="15.75" thickBot="1" x14ac:dyDescent="0.3">
      <c r="B35" s="1725"/>
      <c r="C35" s="1726"/>
      <c r="D35" s="1726"/>
      <c r="E35" s="116"/>
      <c r="F35" s="116"/>
      <c r="G35" s="116"/>
      <c r="H35" s="118"/>
    </row>
    <row r="36" spans="2:8" ht="18.75" x14ac:dyDescent="0.3">
      <c r="G36" s="48" t="s">
        <v>443</v>
      </c>
      <c r="H36" s="64">
        <f>SUM(H13:H25)</f>
        <v>1120.6896551724139</v>
      </c>
    </row>
    <row r="37" spans="2:8" ht="18.75" x14ac:dyDescent="0.3">
      <c r="G37" s="48" t="s">
        <v>444</v>
      </c>
      <c r="H37" s="64">
        <f>+H36*0.16</f>
        <v>179.31034482758625</v>
      </c>
    </row>
    <row r="38" spans="2:8" ht="19.5" thickBot="1" x14ac:dyDescent="0.35">
      <c r="G38" s="49" t="s">
        <v>445</v>
      </c>
      <c r="H38" s="65">
        <f>+H36+H37</f>
        <v>1300.0000000000002</v>
      </c>
    </row>
    <row r="40" spans="2:8" x14ac:dyDescent="0.25">
      <c r="B40" s="1719"/>
      <c r="C40" s="1719"/>
      <c r="D40" s="1719"/>
      <c r="E40" s="1719"/>
      <c r="F40" s="1719"/>
    </row>
    <row r="41" spans="2:8" x14ac:dyDescent="0.25">
      <c r="B41" s="1719"/>
      <c r="C41" s="1719"/>
      <c r="D41" s="1719"/>
      <c r="E41" s="1719"/>
      <c r="F41" s="1719"/>
    </row>
    <row r="42" spans="2:8" x14ac:dyDescent="0.25">
      <c r="B42" s="1722" t="s">
        <v>446</v>
      </c>
      <c r="C42" s="1722"/>
      <c r="D42" s="1722"/>
      <c r="E42" s="1722" t="s">
        <v>447</v>
      </c>
      <c r="F42" s="1722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5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3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490</v>
      </c>
      <c r="E5" s="112" t="s">
        <v>421</v>
      </c>
      <c r="F5" s="33" t="str">
        <f>VLOOKUP(F6,OBRAS!A1:B25,2,FALSE)</f>
        <v>EL TAJO</v>
      </c>
      <c r="G5" s="1670" t="s">
        <v>423</v>
      </c>
      <c r="H5" s="1674">
        <v>46038</v>
      </c>
    </row>
    <row r="6" spans="2:8" ht="15.75" thickBot="1" x14ac:dyDescent="0.3">
      <c r="B6" s="1669"/>
      <c r="C6" s="1671"/>
      <c r="D6" s="1673"/>
      <c r="E6" s="113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155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>SAN LUIS DE LA PAZ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GTO.</v>
      </c>
      <c r="D9" s="38"/>
      <c r="E9" s="38"/>
      <c r="F9" s="37" t="s">
        <v>431</v>
      </c>
      <c r="G9" s="50">
        <f>VLOOKUP(C7,'BASE DATOS'!A1:J106,9,FALSE)</f>
        <v>37800</v>
      </c>
      <c r="H9" s="42"/>
    </row>
    <row r="10" spans="2:8" x14ac:dyDescent="0.25">
      <c r="B10" s="40" t="s">
        <v>427</v>
      </c>
      <c r="C10" s="38" t="str">
        <f>VLOOKUP(C7,'BASE DATOS'!A1:J107,2,FALSE)</f>
        <v>EIMC7206122U1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1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491</v>
      </c>
      <c r="C13" s="1679"/>
      <c r="D13" s="1679"/>
      <c r="E13" s="60">
        <v>1</v>
      </c>
      <c r="F13" s="60" t="s">
        <v>449</v>
      </c>
      <c r="G13" s="62">
        <v>1120.6896551724139</v>
      </c>
      <c r="H13" s="56">
        <f>+E13*G13</f>
        <v>1120.6896551724139</v>
      </c>
    </row>
    <row r="14" spans="2:8" s="57" customFormat="1" ht="18.75" x14ac:dyDescent="0.3">
      <c r="B14" s="1733" t="s">
        <v>455</v>
      </c>
      <c r="C14" s="1734"/>
      <c r="D14" s="1734"/>
      <c r="E14" s="132"/>
      <c r="F14" s="132"/>
      <c r="G14" s="133"/>
      <c r="H14" s="130">
        <f>+E14*G14</f>
        <v>0</v>
      </c>
    </row>
    <row r="15" spans="2:8" s="57" customFormat="1" ht="18.75" x14ac:dyDescent="0.3">
      <c r="B15" s="1731"/>
      <c r="C15" s="1732"/>
      <c r="D15" s="1732"/>
      <c r="E15" s="132"/>
      <c r="F15" s="132"/>
      <c r="G15" s="133"/>
      <c r="H15" s="130">
        <f t="shared" ref="H15:H24" si="0">+E15*G15</f>
        <v>0</v>
      </c>
    </row>
    <row r="16" spans="2:8" s="57" customFormat="1" ht="18.75" x14ac:dyDescent="0.3">
      <c r="B16" s="1731"/>
      <c r="C16" s="1732"/>
      <c r="D16" s="1732"/>
      <c r="E16" s="132"/>
      <c r="F16" s="132"/>
      <c r="G16" s="133"/>
      <c r="H16" s="130">
        <f t="shared" si="0"/>
        <v>0</v>
      </c>
    </row>
    <row r="17" spans="2:8" s="57" customFormat="1" ht="18.75" x14ac:dyDescent="0.3">
      <c r="B17" s="1731"/>
      <c r="C17" s="1732"/>
      <c r="D17" s="1732"/>
      <c r="E17" s="132"/>
      <c r="F17" s="132"/>
      <c r="G17" s="133"/>
      <c r="H17" s="130">
        <f t="shared" si="0"/>
        <v>0</v>
      </c>
    </row>
    <row r="18" spans="2:8" s="57" customFormat="1" ht="18.75" x14ac:dyDescent="0.3">
      <c r="B18" s="1731"/>
      <c r="C18" s="1732"/>
      <c r="D18" s="1732"/>
      <c r="E18" s="132"/>
      <c r="F18" s="132"/>
      <c r="G18" s="133"/>
      <c r="H18" s="130">
        <f t="shared" si="0"/>
        <v>0</v>
      </c>
    </row>
    <row r="19" spans="2:8" s="57" customFormat="1" ht="18.75" x14ac:dyDescent="0.3">
      <c r="B19" s="1731"/>
      <c r="C19" s="1732"/>
      <c r="D19" s="1732"/>
      <c r="E19" s="132"/>
      <c r="F19" s="132"/>
      <c r="G19" s="133"/>
      <c r="H19" s="130">
        <f t="shared" si="0"/>
        <v>0</v>
      </c>
    </row>
    <row r="20" spans="2:8" s="57" customFormat="1" ht="18.75" x14ac:dyDescent="0.3">
      <c r="B20" s="1731"/>
      <c r="C20" s="1732"/>
      <c r="D20" s="1732"/>
      <c r="E20" s="132"/>
      <c r="F20" s="132"/>
      <c r="G20" s="133"/>
      <c r="H20" s="130">
        <f t="shared" si="0"/>
        <v>0</v>
      </c>
    </row>
    <row r="21" spans="2:8" s="57" customFormat="1" ht="18.75" x14ac:dyDescent="0.3">
      <c r="B21" s="1731"/>
      <c r="C21" s="1732"/>
      <c r="D21" s="1732"/>
      <c r="E21" s="132"/>
      <c r="F21" s="132"/>
      <c r="G21" s="133"/>
      <c r="H21" s="130">
        <f t="shared" si="0"/>
        <v>0</v>
      </c>
    </row>
    <row r="22" spans="2:8" s="57" customFormat="1" ht="18.75" x14ac:dyDescent="0.3">
      <c r="B22" s="1731"/>
      <c r="C22" s="1732"/>
      <c r="D22" s="1732"/>
      <c r="E22" s="132"/>
      <c r="F22" s="132"/>
      <c r="G22" s="133"/>
      <c r="H22" s="130">
        <f t="shared" si="0"/>
        <v>0</v>
      </c>
    </row>
    <row r="23" spans="2:8" s="57" customFormat="1" ht="18.75" x14ac:dyDescent="0.3">
      <c r="B23" s="1731"/>
      <c r="C23" s="1732"/>
      <c r="D23" s="1732"/>
      <c r="E23" s="132"/>
      <c r="F23" s="132"/>
      <c r="G23" s="133"/>
      <c r="H23" s="130">
        <f t="shared" si="0"/>
        <v>0</v>
      </c>
    </row>
    <row r="24" spans="2:8" s="57" customFormat="1" ht="18.75" x14ac:dyDescent="0.3">
      <c r="B24" s="1731"/>
      <c r="C24" s="1732"/>
      <c r="D24" s="1732"/>
      <c r="E24" s="132"/>
      <c r="F24" s="132"/>
      <c r="G24" s="133"/>
      <c r="H24" s="130">
        <f t="shared" si="0"/>
        <v>0</v>
      </c>
    </row>
    <row r="25" spans="2:8" s="57" customFormat="1" ht="18.75" x14ac:dyDescent="0.3">
      <c r="B25" s="1731"/>
      <c r="C25" s="1732"/>
      <c r="D25" s="1732"/>
      <c r="E25" s="132"/>
      <c r="F25" s="132"/>
      <c r="G25" s="133"/>
      <c r="H25" s="13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36"/>
      <c r="C33" s="1737"/>
      <c r="D33" s="1737"/>
      <c r="E33" s="126"/>
      <c r="F33" s="126"/>
      <c r="G33" s="126"/>
      <c r="H33" s="128"/>
    </row>
    <row r="34" spans="2:8" x14ac:dyDescent="0.25">
      <c r="B34" s="1736"/>
      <c r="C34" s="1737"/>
      <c r="D34" s="1737"/>
      <c r="E34" s="126"/>
      <c r="F34" s="126"/>
      <c r="G34" s="126"/>
      <c r="H34" s="128"/>
    </row>
    <row r="35" spans="2:8" ht="15.75" thickBot="1" x14ac:dyDescent="0.3">
      <c r="B35" s="1738"/>
      <c r="C35" s="1739"/>
      <c r="D35" s="1739"/>
      <c r="E35" s="127"/>
      <c r="F35" s="127"/>
      <c r="G35" s="127"/>
      <c r="H35" s="129"/>
    </row>
    <row r="36" spans="2:8" ht="18.75" x14ac:dyDescent="0.3">
      <c r="G36" s="48" t="s">
        <v>443</v>
      </c>
      <c r="H36" s="64">
        <f>SUM(H13:H25)</f>
        <v>1120.6896551724139</v>
      </c>
    </row>
    <row r="37" spans="2:8" ht="18.75" x14ac:dyDescent="0.3">
      <c r="G37" s="48" t="s">
        <v>444</v>
      </c>
      <c r="H37" s="64">
        <f>+H36*0.16</f>
        <v>179.31034482758625</v>
      </c>
    </row>
    <row r="38" spans="2:8" ht="19.5" thickBot="1" x14ac:dyDescent="0.35">
      <c r="G38" s="49" t="s">
        <v>445</v>
      </c>
      <c r="H38" s="65">
        <f>+H36+H37</f>
        <v>1300.0000000000002</v>
      </c>
    </row>
    <row r="40" spans="2:8" x14ac:dyDescent="0.25">
      <c r="B40" s="1724"/>
      <c r="C40" s="1724"/>
      <c r="D40" s="1724"/>
      <c r="E40" s="1724"/>
      <c r="F40" s="1724"/>
    </row>
    <row r="41" spans="2:8" x14ac:dyDescent="0.25">
      <c r="B41" s="1724"/>
      <c r="C41" s="1724"/>
      <c r="D41" s="1724"/>
      <c r="E41" s="1724"/>
      <c r="F41" s="1724"/>
    </row>
    <row r="42" spans="2:8" x14ac:dyDescent="0.25">
      <c r="B42" s="1735" t="s">
        <v>446</v>
      </c>
      <c r="C42" s="1735"/>
      <c r="D42" s="1735"/>
      <c r="E42" s="1735" t="s">
        <v>447</v>
      </c>
      <c r="F42" s="1735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6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492</v>
      </c>
      <c r="E5" s="123" t="s">
        <v>421</v>
      </c>
      <c r="F5" s="33" t="str">
        <f>VLOOKUP(F6,OBRAS!A1:B25,2,FALSE)</f>
        <v>RESIDENCIAL ZURA</v>
      </c>
      <c r="G5" s="1670" t="s">
        <v>423</v>
      </c>
      <c r="H5" s="1674">
        <v>45676</v>
      </c>
    </row>
    <row r="6" spans="2:8" ht="15.75" thickBot="1" x14ac:dyDescent="0.3">
      <c r="B6" s="1669"/>
      <c r="C6" s="1671"/>
      <c r="D6" s="1673"/>
      <c r="E6" s="124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335</v>
      </c>
      <c r="D7" s="36"/>
      <c r="E7" s="36"/>
      <c r="F7" s="35" t="s">
        <v>429</v>
      </c>
      <c r="G7" s="36" t="str">
        <f>VLOOKUP(C7,'BASE DATOS'!A1:J104,7,FALSE)</f>
        <v>saniexpress.spr@gmail.com</v>
      </c>
      <c r="H7" s="41"/>
    </row>
    <row r="8" spans="2:8" x14ac:dyDescent="0.25">
      <c r="B8" s="40" t="s">
        <v>425</v>
      </c>
      <c r="C8" s="38" t="str">
        <f>VLOOKUP(C7,'BASE DATOS'!A1:J105,3,FALSE)</f>
        <v>CAMINO DE LA RIBERA DEL RIO S/N SAN MIGUEL OCTOPAN</v>
      </c>
      <c r="D8" s="38"/>
      <c r="E8" s="38"/>
      <c r="F8" s="37" t="s">
        <v>430</v>
      </c>
      <c r="G8" s="38" t="str">
        <f>VLOOKUP(C7,'BASE DATOS'!A1:J105,8,FALSE)</f>
        <v>BAÑOS PORTATILES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 t="str">
        <f>VLOOKUP(C7,'BASE DATOS'!A1:J106,9,FALSE)</f>
        <v>-</v>
      </c>
      <c r="H9" s="42"/>
    </row>
    <row r="10" spans="2:8" x14ac:dyDescent="0.25">
      <c r="B10" s="40" t="s">
        <v>427</v>
      </c>
      <c r="C10" s="38" t="str">
        <f>VLOOKUP(C7,'BASE DATOS'!A1:J107,2,FALSE)</f>
        <v>SPC1311057M9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461 6133203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493</v>
      </c>
      <c r="C13" s="1679"/>
      <c r="D13" s="1679"/>
      <c r="E13" s="60">
        <v>1</v>
      </c>
      <c r="F13" s="60" t="s">
        <v>462</v>
      </c>
      <c r="G13" s="62">
        <v>1400</v>
      </c>
      <c r="H13" s="56">
        <f>+E13*G13</f>
        <v>1400</v>
      </c>
    </row>
    <row r="14" spans="2:8" s="57" customFormat="1" ht="18.75" x14ac:dyDescent="0.3">
      <c r="B14" s="1745" t="s">
        <v>494</v>
      </c>
      <c r="C14" s="1746"/>
      <c r="D14" s="1746"/>
      <c r="E14" s="143"/>
      <c r="F14" s="143"/>
      <c r="G14" s="144"/>
      <c r="H14" s="141">
        <f>+E14*G14</f>
        <v>0</v>
      </c>
    </row>
    <row r="15" spans="2:8" s="57" customFormat="1" ht="18.75" x14ac:dyDescent="0.3">
      <c r="B15" s="1745"/>
      <c r="C15" s="1746"/>
      <c r="D15" s="1746"/>
      <c r="E15" s="143"/>
      <c r="F15" s="143"/>
      <c r="G15" s="144"/>
      <c r="H15" s="141">
        <f t="shared" ref="H15:H24" si="0">+E15*G15</f>
        <v>0</v>
      </c>
    </row>
    <row r="16" spans="2:8" s="57" customFormat="1" ht="18.75" x14ac:dyDescent="0.3">
      <c r="B16" s="1745"/>
      <c r="C16" s="1746"/>
      <c r="D16" s="1746"/>
      <c r="E16" s="143"/>
      <c r="F16" s="143"/>
      <c r="G16" s="144"/>
      <c r="H16" s="141">
        <f t="shared" si="0"/>
        <v>0</v>
      </c>
    </row>
    <row r="17" spans="2:8" s="57" customFormat="1" ht="18.75" x14ac:dyDescent="0.3">
      <c r="B17" s="1745"/>
      <c r="C17" s="1746"/>
      <c r="D17" s="1746"/>
      <c r="E17" s="143"/>
      <c r="F17" s="143"/>
      <c r="G17" s="144"/>
      <c r="H17" s="141">
        <f t="shared" si="0"/>
        <v>0</v>
      </c>
    </row>
    <row r="18" spans="2:8" s="57" customFormat="1" ht="18.75" x14ac:dyDescent="0.3">
      <c r="B18" s="1745"/>
      <c r="C18" s="1746"/>
      <c r="D18" s="1746"/>
      <c r="E18" s="143"/>
      <c r="F18" s="143"/>
      <c r="G18" s="144"/>
      <c r="H18" s="141">
        <f t="shared" si="0"/>
        <v>0</v>
      </c>
    </row>
    <row r="19" spans="2:8" s="57" customFormat="1" ht="18.75" x14ac:dyDescent="0.3">
      <c r="B19" s="1745"/>
      <c r="C19" s="1746"/>
      <c r="D19" s="1746"/>
      <c r="E19" s="143"/>
      <c r="F19" s="143"/>
      <c r="G19" s="144"/>
      <c r="H19" s="141">
        <f t="shared" si="0"/>
        <v>0</v>
      </c>
    </row>
    <row r="20" spans="2:8" s="57" customFormat="1" ht="18.75" x14ac:dyDescent="0.3">
      <c r="B20" s="1745"/>
      <c r="C20" s="1746"/>
      <c r="D20" s="1746"/>
      <c r="E20" s="143"/>
      <c r="F20" s="143"/>
      <c r="G20" s="144"/>
      <c r="H20" s="141">
        <f t="shared" si="0"/>
        <v>0</v>
      </c>
    </row>
    <row r="21" spans="2:8" s="57" customFormat="1" ht="18.75" x14ac:dyDescent="0.3">
      <c r="B21" s="1745"/>
      <c r="C21" s="1746"/>
      <c r="D21" s="1746"/>
      <c r="E21" s="143"/>
      <c r="F21" s="143"/>
      <c r="G21" s="144"/>
      <c r="H21" s="141">
        <f t="shared" si="0"/>
        <v>0</v>
      </c>
    </row>
    <row r="22" spans="2:8" s="57" customFormat="1" ht="18.75" x14ac:dyDescent="0.3">
      <c r="B22" s="1745"/>
      <c r="C22" s="1746"/>
      <c r="D22" s="1746"/>
      <c r="E22" s="143"/>
      <c r="F22" s="143"/>
      <c r="G22" s="144"/>
      <c r="H22" s="141">
        <f t="shared" si="0"/>
        <v>0</v>
      </c>
    </row>
    <row r="23" spans="2:8" s="57" customFormat="1" ht="18.75" x14ac:dyDescent="0.3">
      <c r="B23" s="1745"/>
      <c r="C23" s="1746"/>
      <c r="D23" s="1746"/>
      <c r="E23" s="143"/>
      <c r="F23" s="143"/>
      <c r="G23" s="144"/>
      <c r="H23" s="141">
        <f t="shared" si="0"/>
        <v>0</v>
      </c>
    </row>
    <row r="24" spans="2:8" s="57" customFormat="1" ht="18.75" x14ac:dyDescent="0.3">
      <c r="B24" s="1745"/>
      <c r="C24" s="1746"/>
      <c r="D24" s="1746"/>
      <c r="E24" s="143"/>
      <c r="F24" s="143"/>
      <c r="G24" s="144"/>
      <c r="H24" s="141">
        <f t="shared" si="0"/>
        <v>0</v>
      </c>
    </row>
    <row r="25" spans="2:8" s="57" customFormat="1" ht="18.75" x14ac:dyDescent="0.3">
      <c r="B25" s="1745"/>
      <c r="C25" s="1746"/>
      <c r="D25" s="1746"/>
      <c r="E25" s="143"/>
      <c r="F25" s="143"/>
      <c r="G25" s="144"/>
      <c r="H25" s="14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41"/>
      <c r="C33" s="1742"/>
      <c r="D33" s="1742"/>
      <c r="E33" s="137"/>
      <c r="F33" s="137"/>
      <c r="G33" s="137"/>
      <c r="H33" s="139"/>
    </row>
    <row r="34" spans="2:8" x14ac:dyDescent="0.25">
      <c r="B34" s="1741"/>
      <c r="C34" s="1742"/>
      <c r="D34" s="1742"/>
      <c r="E34" s="137"/>
      <c r="F34" s="137"/>
      <c r="G34" s="137"/>
      <c r="H34" s="139"/>
    </row>
    <row r="35" spans="2:8" ht="15.75" thickBot="1" x14ac:dyDescent="0.3">
      <c r="B35" s="1743"/>
      <c r="C35" s="1744"/>
      <c r="D35" s="1744"/>
      <c r="E35" s="138"/>
      <c r="F35" s="138"/>
      <c r="G35" s="138"/>
      <c r="H35" s="140"/>
    </row>
    <row r="36" spans="2:8" ht="18.75" x14ac:dyDescent="0.3">
      <c r="G36" s="48" t="s">
        <v>443</v>
      </c>
      <c r="H36" s="64">
        <f>SUM(H13:H25)</f>
        <v>1400</v>
      </c>
    </row>
    <row r="37" spans="2:8" ht="18.75" x14ac:dyDescent="0.3">
      <c r="G37" s="48" t="s">
        <v>444</v>
      </c>
      <c r="H37" s="64">
        <f>+H36*0.16</f>
        <v>224</v>
      </c>
    </row>
    <row r="38" spans="2:8" ht="19.5" thickBot="1" x14ac:dyDescent="0.35">
      <c r="G38" s="49" t="s">
        <v>445</v>
      </c>
      <c r="H38" s="65">
        <f>+H36+H37</f>
        <v>1624</v>
      </c>
    </row>
    <row r="40" spans="2:8" x14ac:dyDescent="0.25">
      <c r="B40" s="1737"/>
      <c r="C40" s="1737"/>
      <c r="D40" s="1737"/>
      <c r="E40" s="1737"/>
      <c r="F40" s="1737"/>
    </row>
    <row r="41" spans="2:8" x14ac:dyDescent="0.25">
      <c r="B41" s="1737"/>
      <c r="C41" s="1737"/>
      <c r="D41" s="1737"/>
      <c r="E41" s="1737"/>
      <c r="F41" s="1737"/>
    </row>
    <row r="42" spans="2:8" x14ac:dyDescent="0.25">
      <c r="B42" s="1740" t="s">
        <v>446</v>
      </c>
      <c r="C42" s="1740"/>
      <c r="D42" s="1740"/>
      <c r="E42" s="1740" t="s">
        <v>447</v>
      </c>
      <c r="F42" s="174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pageSetUpPr fitToPage="1"/>
  </sheetPr>
  <dimension ref="B1:H45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495</v>
      </c>
      <c r="E5" s="134" t="s">
        <v>421</v>
      </c>
      <c r="F5" s="33" t="str">
        <f>VLOOKUP(F6,OBRAS!A1:B25,2,FALSE)</f>
        <v>RESIDENCIAL ZURA</v>
      </c>
      <c r="G5" s="1670" t="s">
        <v>423</v>
      </c>
      <c r="H5" s="1674">
        <v>46042</v>
      </c>
    </row>
    <row r="6" spans="2:8" ht="15.75" thickBot="1" x14ac:dyDescent="0.3">
      <c r="B6" s="1669"/>
      <c r="C6" s="1671"/>
      <c r="D6" s="1673"/>
      <c r="E6" s="135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513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EJIDO DE SAN ANTONIO #112, COL. QUINTA ARBOLEDAS</v>
      </c>
      <c r="D8" s="38"/>
      <c r="E8" s="38"/>
      <c r="F8" s="37" t="s">
        <v>430</v>
      </c>
      <c r="G8" s="38" t="str">
        <f>VLOOKUP(C7,'BASE DATOS'!A1:J105,8,FALSE)</f>
        <v>MECANICO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38098</v>
      </c>
      <c r="H9" s="42"/>
    </row>
    <row r="10" spans="2:8" x14ac:dyDescent="0.25">
      <c r="B10" s="40" t="s">
        <v>427</v>
      </c>
      <c r="C10" s="38" t="str">
        <f>VLOOKUP(C7,'BASE DATOS'!A1:J107,2,FALSE)</f>
        <v>PUCR850723DM5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>
        <f>VLOOKUP(C7,'BASE DATOS'!A1:J108,6,FALSE)</f>
        <v>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496</v>
      </c>
      <c r="C13" s="1679"/>
      <c r="D13" s="1679"/>
      <c r="E13" s="60">
        <v>1</v>
      </c>
      <c r="F13" s="60" t="s">
        <v>462</v>
      </c>
      <c r="G13" s="62">
        <v>27500</v>
      </c>
      <c r="H13" s="56">
        <f>+E13*G13</f>
        <v>27500</v>
      </c>
    </row>
    <row r="14" spans="2:8" s="57" customFormat="1" ht="18.75" x14ac:dyDescent="0.3">
      <c r="B14" s="1747" t="s">
        <v>497</v>
      </c>
      <c r="C14" s="1748"/>
      <c r="D14" s="1748"/>
      <c r="E14" s="155"/>
      <c r="F14" s="155"/>
      <c r="G14" s="156"/>
      <c r="H14" s="153">
        <f>+E14*G14</f>
        <v>0</v>
      </c>
    </row>
    <row r="15" spans="2:8" s="57" customFormat="1" ht="18.75" x14ac:dyDescent="0.3">
      <c r="B15" s="1747" t="s">
        <v>498</v>
      </c>
      <c r="C15" s="1748"/>
      <c r="D15" s="1748"/>
      <c r="E15" s="155"/>
      <c r="F15" s="155"/>
      <c r="G15" s="156"/>
      <c r="H15" s="153">
        <f t="shared" ref="H15:H24" si="0">+E15*G15</f>
        <v>0</v>
      </c>
    </row>
    <row r="16" spans="2:8" s="57" customFormat="1" ht="18.75" x14ac:dyDescent="0.3">
      <c r="B16" s="1747" t="s">
        <v>499</v>
      </c>
      <c r="C16" s="1748"/>
      <c r="D16" s="1748"/>
      <c r="E16" s="155"/>
      <c r="F16" s="155"/>
      <c r="G16" s="156"/>
      <c r="H16" s="153">
        <f t="shared" si="0"/>
        <v>0</v>
      </c>
    </row>
    <row r="17" spans="2:8" s="57" customFormat="1" ht="18.75" x14ac:dyDescent="0.3">
      <c r="B17" s="1747" t="s">
        <v>500</v>
      </c>
      <c r="C17" s="1748"/>
      <c r="D17" s="1748"/>
      <c r="E17" s="155"/>
      <c r="F17" s="155"/>
      <c r="G17" s="156"/>
      <c r="H17" s="153">
        <f t="shared" si="0"/>
        <v>0</v>
      </c>
    </row>
    <row r="18" spans="2:8" s="57" customFormat="1" ht="18.75" x14ac:dyDescent="0.3">
      <c r="B18" s="1747" t="s">
        <v>501</v>
      </c>
      <c r="C18" s="1748"/>
      <c r="D18" s="1748"/>
      <c r="E18" s="155"/>
      <c r="F18" s="155"/>
      <c r="G18" s="156"/>
      <c r="H18" s="153">
        <f t="shared" si="0"/>
        <v>0</v>
      </c>
    </row>
    <row r="19" spans="2:8" s="57" customFormat="1" ht="18.75" x14ac:dyDescent="0.3">
      <c r="B19" s="1747" t="s">
        <v>502</v>
      </c>
      <c r="C19" s="1748"/>
      <c r="D19" s="1748"/>
      <c r="E19" s="155"/>
      <c r="F19" s="155"/>
      <c r="G19" s="156"/>
      <c r="H19" s="153">
        <f t="shared" si="0"/>
        <v>0</v>
      </c>
    </row>
    <row r="20" spans="2:8" s="57" customFormat="1" ht="18.75" x14ac:dyDescent="0.3">
      <c r="B20" s="1747" t="s">
        <v>503</v>
      </c>
      <c r="C20" s="1748"/>
      <c r="D20" s="1748"/>
      <c r="E20" s="155"/>
      <c r="F20" s="155"/>
      <c r="G20" s="156"/>
      <c r="H20" s="153">
        <f t="shared" si="0"/>
        <v>0</v>
      </c>
    </row>
    <row r="21" spans="2:8" s="57" customFormat="1" ht="18.75" x14ac:dyDescent="0.3">
      <c r="B21" s="1747" t="s">
        <v>504</v>
      </c>
      <c r="C21" s="1748"/>
      <c r="D21" s="1748"/>
      <c r="E21" s="155"/>
      <c r="F21" s="155"/>
      <c r="G21" s="156"/>
      <c r="H21" s="153">
        <f t="shared" si="0"/>
        <v>0</v>
      </c>
    </row>
    <row r="22" spans="2:8" s="57" customFormat="1" ht="18.75" x14ac:dyDescent="0.3">
      <c r="B22" s="1747" t="s">
        <v>505</v>
      </c>
      <c r="C22" s="1748"/>
      <c r="D22" s="1748"/>
      <c r="E22" s="155"/>
      <c r="F22" s="155"/>
      <c r="G22" s="156"/>
      <c r="H22" s="153">
        <f t="shared" si="0"/>
        <v>0</v>
      </c>
    </row>
    <row r="23" spans="2:8" s="57" customFormat="1" ht="18.75" x14ac:dyDescent="0.3">
      <c r="B23" s="1747" t="s">
        <v>506</v>
      </c>
      <c r="C23" s="1748"/>
      <c r="D23" s="1748"/>
      <c r="E23" s="155"/>
      <c r="F23" s="155"/>
      <c r="G23" s="156"/>
      <c r="H23" s="153">
        <f t="shared" si="0"/>
        <v>0</v>
      </c>
    </row>
    <row r="24" spans="2:8" s="57" customFormat="1" ht="18.75" x14ac:dyDescent="0.3">
      <c r="B24" s="1747" t="s">
        <v>507</v>
      </c>
      <c r="C24" s="1748"/>
      <c r="D24" s="1748"/>
      <c r="E24" s="155"/>
      <c r="F24" s="155"/>
      <c r="G24" s="156"/>
      <c r="H24" s="153">
        <f t="shared" si="0"/>
        <v>0</v>
      </c>
    </row>
    <row r="25" spans="2:8" s="57" customFormat="1" ht="18.75" x14ac:dyDescent="0.3">
      <c r="B25" s="1747" t="s">
        <v>508</v>
      </c>
      <c r="C25" s="1748"/>
      <c r="D25" s="1748"/>
      <c r="E25" s="155"/>
      <c r="F25" s="155"/>
      <c r="G25" s="156"/>
      <c r="H25" s="153"/>
    </row>
    <row r="26" spans="2:8" s="57" customFormat="1" ht="18.75" x14ac:dyDescent="0.3">
      <c r="B26" s="1747" t="s">
        <v>509</v>
      </c>
      <c r="C26" s="1748"/>
      <c r="D26" s="1748"/>
      <c r="E26" s="155"/>
      <c r="F26" s="155"/>
      <c r="G26" s="156"/>
      <c r="H26" s="153"/>
    </row>
    <row r="27" spans="2:8" s="57" customFormat="1" ht="18.75" x14ac:dyDescent="0.3">
      <c r="B27" s="1747" t="s">
        <v>510</v>
      </c>
      <c r="C27" s="1748"/>
      <c r="D27" s="1748"/>
      <c r="E27" s="155"/>
      <c r="F27" s="155"/>
      <c r="G27" s="156"/>
      <c r="H27" s="153"/>
    </row>
    <row r="28" spans="2:8" s="57" customFormat="1" ht="18.75" x14ac:dyDescent="0.3">
      <c r="B28" s="1747" t="s">
        <v>511</v>
      </c>
      <c r="C28" s="1748"/>
      <c r="D28" s="1748"/>
      <c r="E28" s="155"/>
      <c r="F28" s="155"/>
      <c r="G28" s="156"/>
      <c r="H28" s="154"/>
    </row>
    <row r="29" spans="2:8" x14ac:dyDescent="0.25">
      <c r="B29" s="53"/>
      <c r="C29" s="47"/>
      <c r="D29" s="47"/>
      <c r="E29" s="47"/>
      <c r="F29" s="47"/>
      <c r="G29" s="47"/>
      <c r="H29" s="55"/>
    </row>
    <row r="30" spans="2:8" ht="18.75" x14ac:dyDescent="0.3">
      <c r="B30" s="1685" t="s">
        <v>439</v>
      </c>
      <c r="C30" s="1686"/>
      <c r="D30" s="1686"/>
      <c r="E30" s="1686"/>
      <c r="F30" s="1686"/>
      <c r="G30" s="1686"/>
      <c r="H30" s="1687"/>
    </row>
    <row r="31" spans="2:8" ht="15.75" x14ac:dyDescent="0.25">
      <c r="B31" s="1680" t="s">
        <v>415</v>
      </c>
      <c r="C31" s="1681"/>
      <c r="D31" s="1681"/>
      <c r="E31" s="1681"/>
      <c r="F31" s="1681"/>
      <c r="G31" s="1681"/>
      <c r="H31" s="1682"/>
    </row>
    <row r="32" spans="2:8" ht="15.75" x14ac:dyDescent="0.25">
      <c r="B32" s="1680" t="s">
        <v>440</v>
      </c>
      <c r="C32" s="1681"/>
      <c r="D32" s="1681"/>
      <c r="E32" s="1681"/>
      <c r="F32" s="1681"/>
      <c r="G32" s="1681"/>
      <c r="H32" s="1682"/>
    </row>
    <row r="33" spans="2:8" ht="15.75" x14ac:dyDescent="0.25">
      <c r="B33" s="1680" t="s">
        <v>441</v>
      </c>
      <c r="C33" s="1681"/>
      <c r="D33" s="1681"/>
      <c r="E33" s="1681"/>
      <c r="F33" s="1681"/>
      <c r="G33" s="1681"/>
      <c r="H33" s="1682"/>
    </row>
    <row r="34" spans="2:8" ht="15.75" x14ac:dyDescent="0.25">
      <c r="B34" s="1680" t="s">
        <v>442</v>
      </c>
      <c r="C34" s="1681"/>
      <c r="D34" s="1681"/>
      <c r="E34" s="1681"/>
      <c r="F34" s="1681"/>
      <c r="G34" s="1681"/>
      <c r="H34" s="1682"/>
    </row>
    <row r="35" spans="2:8" ht="18.75" x14ac:dyDescent="0.3">
      <c r="B35" s="1685" t="s">
        <v>418</v>
      </c>
      <c r="C35" s="1686"/>
      <c r="D35" s="1686"/>
      <c r="E35" s="1686"/>
      <c r="F35" s="1686"/>
      <c r="G35" s="1686"/>
      <c r="H35" s="1687"/>
    </row>
    <row r="36" spans="2:8" x14ac:dyDescent="0.25">
      <c r="B36" s="1750"/>
      <c r="C36" s="1751"/>
      <c r="D36" s="1751"/>
      <c r="E36" s="148"/>
      <c r="F36" s="148"/>
      <c r="G36" s="148"/>
      <c r="H36" s="151"/>
    </row>
    <row r="37" spans="2:8" x14ac:dyDescent="0.25">
      <c r="B37" s="1750"/>
      <c r="C37" s="1751"/>
      <c r="D37" s="1751"/>
      <c r="E37" s="148"/>
      <c r="F37" s="148"/>
      <c r="G37" s="148"/>
      <c r="H37" s="151"/>
    </row>
    <row r="38" spans="2:8" ht="15.75" thickBot="1" x14ac:dyDescent="0.3">
      <c r="B38" s="1752"/>
      <c r="C38" s="1753"/>
      <c r="D38" s="1753"/>
      <c r="E38" s="150"/>
      <c r="F38" s="150"/>
      <c r="G38" s="150"/>
      <c r="H38" s="152"/>
    </row>
    <row r="39" spans="2:8" ht="18.75" x14ac:dyDescent="0.3">
      <c r="G39" s="48" t="s">
        <v>443</v>
      </c>
      <c r="H39" s="64">
        <f>SUM(H13:H28)</f>
        <v>27500</v>
      </c>
    </row>
    <row r="40" spans="2:8" ht="18.75" x14ac:dyDescent="0.3">
      <c r="G40" s="48" t="s">
        <v>444</v>
      </c>
      <c r="H40" s="64">
        <f>+H39*0.16</f>
        <v>4400</v>
      </c>
    </row>
    <row r="41" spans="2:8" ht="19.5" thickBot="1" x14ac:dyDescent="0.35">
      <c r="G41" s="49" t="s">
        <v>445</v>
      </c>
      <c r="H41" s="65">
        <f>+H39+H40</f>
        <v>31900</v>
      </c>
    </row>
    <row r="43" spans="2:8" ht="15.75" x14ac:dyDescent="0.25">
      <c r="B43" s="1742"/>
      <c r="C43" s="1742"/>
      <c r="D43" s="1742"/>
      <c r="E43" s="1742"/>
      <c r="F43" s="1742"/>
      <c r="G43" s="227" t="s">
        <v>512</v>
      </c>
      <c r="H43" s="226">
        <v>15950</v>
      </c>
    </row>
    <row r="44" spans="2:8" ht="21.75" thickBot="1" x14ac:dyDescent="0.4">
      <c r="B44" s="1742"/>
      <c r="C44" s="1742"/>
      <c r="D44" s="1742"/>
      <c r="E44" s="1742"/>
      <c r="F44" s="1742"/>
      <c r="G44" s="149" t="s">
        <v>635</v>
      </c>
      <c r="H44" s="228">
        <f>+H41-H43</f>
        <v>15950</v>
      </c>
    </row>
    <row r="45" spans="2:8" ht="15.75" thickTop="1" x14ac:dyDescent="0.25">
      <c r="B45" s="1749" t="s">
        <v>446</v>
      </c>
      <c r="C45" s="1749"/>
      <c r="D45" s="1749"/>
      <c r="E45" s="1749" t="s">
        <v>447</v>
      </c>
      <c r="F45" s="1749"/>
    </row>
  </sheetData>
  <mergeCells count="39">
    <mergeCell ref="E45:F45"/>
    <mergeCell ref="B45:D45"/>
    <mergeCell ref="B43:D44"/>
    <mergeCell ref="B25:D25"/>
    <mergeCell ref="B26:D26"/>
    <mergeCell ref="B27:D27"/>
    <mergeCell ref="B34:H34"/>
    <mergeCell ref="B35:H35"/>
    <mergeCell ref="B36:D36"/>
    <mergeCell ref="B37:D37"/>
    <mergeCell ref="B38:D38"/>
    <mergeCell ref="E43:F44"/>
    <mergeCell ref="B33:H33"/>
    <mergeCell ref="B24:D24"/>
    <mergeCell ref="B28:D28"/>
    <mergeCell ref="B30:H30"/>
    <mergeCell ref="B31:H31"/>
    <mergeCell ref="B32:H32"/>
    <mergeCell ref="B23:D23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1:D21"/>
    <mergeCell ref="B22:D22"/>
    <mergeCell ref="B1:H1"/>
    <mergeCell ref="B2:H2"/>
    <mergeCell ref="B3:H3"/>
    <mergeCell ref="B4:H4"/>
    <mergeCell ref="B5:B6"/>
    <mergeCell ref="C5:C6"/>
    <mergeCell ref="D5:D6"/>
    <mergeCell ref="G5:G6"/>
    <mergeCell ref="H5:H6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CCCCFF"/>
    <pageSetUpPr fitToPage="1"/>
  </sheetPr>
  <dimension ref="B1:H44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5703125" style="32" customWidth="1"/>
    <col min="4" max="4" width="13.140625" style="32" customWidth="1"/>
    <col min="5" max="6" width="17.7109375" style="32" customWidth="1"/>
    <col min="7" max="7" width="19.4257812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-1654</v>
      </c>
      <c r="E5" s="145" t="s">
        <v>421</v>
      </c>
      <c r="F5" s="33" t="str">
        <f>VLOOKUP(F6,OBRAS!A1:B25,2,FALSE)</f>
        <v>ZURA, ANCONA, EL TAJO</v>
      </c>
      <c r="G5" s="1670" t="s">
        <v>423</v>
      </c>
      <c r="H5" s="1674">
        <v>46025</v>
      </c>
    </row>
    <row r="6" spans="2:8" ht="15.75" thickBot="1" x14ac:dyDescent="0.3">
      <c r="B6" s="1669"/>
      <c r="C6" s="1671"/>
      <c r="D6" s="1673"/>
      <c r="E6" s="146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214</v>
      </c>
      <c r="D7" s="36"/>
      <c r="E7" s="36"/>
      <c r="F7" s="35" t="s">
        <v>429</v>
      </c>
      <c r="G7" s="36" t="str">
        <f>VLOOKUP(C7,'BASE DATOS'!A1:J104,7,FALSE)</f>
        <v>refacciones.ielsa@gmail.com</v>
      </c>
      <c r="H7" s="41"/>
    </row>
    <row r="8" spans="2:8" x14ac:dyDescent="0.25">
      <c r="B8" s="40" t="s">
        <v>425</v>
      </c>
      <c r="C8" s="38" t="str">
        <f>VLOOKUP(C7,'BASE DATOS'!A1:J105,3,FALSE)</f>
        <v>-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IRAPUATO, GTO.</v>
      </c>
      <c r="D9" s="38"/>
      <c r="E9" s="38"/>
      <c r="F9" s="37" t="s">
        <v>431</v>
      </c>
      <c r="G9" s="50" t="str">
        <f>VLOOKUP(C7,'BASE DATOS'!A1:J106,9,FALSE)</f>
        <v>-</v>
      </c>
      <c r="H9" s="42"/>
    </row>
    <row r="10" spans="2:8" x14ac:dyDescent="0.25">
      <c r="B10" s="40" t="s">
        <v>427</v>
      </c>
      <c r="C10" s="38" t="str">
        <f>VLOOKUP(C7,'BASE DATOS'!A1:J107,2,FALSE)</f>
        <v>HEPY8903296L5</v>
      </c>
      <c r="D10" s="38"/>
      <c r="E10" s="38"/>
      <c r="F10" s="37" t="s">
        <v>432</v>
      </c>
      <c r="G10" s="38" t="str">
        <f>VLOOKUP(C7,'BASE DATOS'!A1:J107,10,FALSE)</f>
        <v>CREDITO 15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SIMPLIFICADO DE CONFIANZA</v>
      </c>
      <c r="D11" s="38"/>
      <c r="E11" s="38"/>
      <c r="F11" s="37" t="s">
        <v>433</v>
      </c>
      <c r="G11" s="38" t="str">
        <f>VLOOKUP(C7,'BASE DATOS'!A1:J108,6,FALSE)</f>
        <v>429 1056508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519</v>
      </c>
      <c r="C13" s="1679"/>
      <c r="D13" s="1679"/>
      <c r="E13" s="60">
        <v>4</v>
      </c>
      <c r="F13" s="60" t="s">
        <v>449</v>
      </c>
      <c r="G13" s="62">
        <v>3220</v>
      </c>
      <c r="H13" s="56">
        <f>+E13*G13</f>
        <v>12880</v>
      </c>
    </row>
    <row r="14" spans="2:8" s="57" customFormat="1" ht="18.75" x14ac:dyDescent="0.3">
      <c r="B14" s="1761" t="s">
        <v>520</v>
      </c>
      <c r="C14" s="1762"/>
      <c r="D14" s="1762"/>
      <c r="E14" s="166">
        <v>3</v>
      </c>
      <c r="F14" s="166" t="s">
        <v>449</v>
      </c>
      <c r="G14" s="167">
        <v>1950</v>
      </c>
      <c r="H14" s="164">
        <f>+E14*G14</f>
        <v>5850</v>
      </c>
    </row>
    <row r="15" spans="2:8" s="57" customFormat="1" ht="18.75" x14ac:dyDescent="0.3">
      <c r="B15" s="1761" t="s">
        <v>521</v>
      </c>
      <c r="C15" s="1762"/>
      <c r="D15" s="1762"/>
      <c r="E15" s="166">
        <v>15</v>
      </c>
      <c r="F15" s="166" t="s">
        <v>449</v>
      </c>
      <c r="G15" s="167">
        <v>110</v>
      </c>
      <c r="H15" s="164">
        <f t="shared" ref="H15:H24" si="0">+E15*G15</f>
        <v>1650</v>
      </c>
    </row>
    <row r="16" spans="2:8" s="57" customFormat="1" ht="18.75" x14ac:dyDescent="0.3">
      <c r="B16" s="1761" t="s">
        <v>522</v>
      </c>
      <c r="C16" s="1762"/>
      <c r="D16" s="1762"/>
      <c r="E16" s="166">
        <v>15</v>
      </c>
      <c r="F16" s="166" t="s">
        <v>449</v>
      </c>
      <c r="G16" s="167">
        <v>110</v>
      </c>
      <c r="H16" s="164">
        <f t="shared" si="0"/>
        <v>1650</v>
      </c>
    </row>
    <row r="17" spans="2:8" s="57" customFormat="1" ht="18.75" x14ac:dyDescent="0.3">
      <c r="B17" s="1761" t="s">
        <v>523</v>
      </c>
      <c r="C17" s="1762"/>
      <c r="D17" s="1762"/>
      <c r="E17" s="166">
        <v>5</v>
      </c>
      <c r="F17" s="166" t="s">
        <v>449</v>
      </c>
      <c r="G17" s="167">
        <v>180</v>
      </c>
      <c r="H17" s="164">
        <f t="shared" si="0"/>
        <v>900</v>
      </c>
    </row>
    <row r="18" spans="2:8" s="57" customFormat="1" ht="18.75" x14ac:dyDescent="0.3">
      <c r="B18" s="1759" t="s">
        <v>524</v>
      </c>
      <c r="C18" s="1760"/>
      <c r="D18" s="1760"/>
      <c r="E18" s="166"/>
      <c r="F18" s="166"/>
      <c r="G18" s="167"/>
      <c r="H18" s="164">
        <f t="shared" si="0"/>
        <v>0</v>
      </c>
    </row>
    <row r="19" spans="2:8" s="57" customFormat="1" ht="18.75" x14ac:dyDescent="0.3">
      <c r="B19" s="1761"/>
      <c r="C19" s="1762"/>
      <c r="D19" s="1762"/>
      <c r="E19" s="166"/>
      <c r="F19" s="166"/>
      <c r="G19" s="167"/>
      <c r="H19" s="164">
        <f t="shared" si="0"/>
        <v>0</v>
      </c>
    </row>
    <row r="20" spans="2:8" s="57" customFormat="1" ht="18.75" x14ac:dyDescent="0.3">
      <c r="B20" s="1761"/>
      <c r="C20" s="1762"/>
      <c r="D20" s="1762"/>
      <c r="E20" s="166"/>
      <c r="F20" s="166"/>
      <c r="G20" s="167"/>
      <c r="H20" s="164">
        <f t="shared" si="0"/>
        <v>0</v>
      </c>
    </row>
    <row r="21" spans="2:8" s="57" customFormat="1" ht="18.75" x14ac:dyDescent="0.3">
      <c r="B21" s="1761"/>
      <c r="C21" s="1762"/>
      <c r="D21" s="1762"/>
      <c r="E21" s="166"/>
      <c r="F21" s="166"/>
      <c r="G21" s="167"/>
      <c r="H21" s="164">
        <f t="shared" si="0"/>
        <v>0</v>
      </c>
    </row>
    <row r="22" spans="2:8" s="57" customFormat="1" ht="18.75" x14ac:dyDescent="0.3">
      <c r="B22" s="1761"/>
      <c r="C22" s="1762"/>
      <c r="D22" s="1762"/>
      <c r="E22" s="166"/>
      <c r="F22" s="166"/>
      <c r="G22" s="167"/>
      <c r="H22" s="164">
        <f t="shared" si="0"/>
        <v>0</v>
      </c>
    </row>
    <row r="23" spans="2:8" s="57" customFormat="1" ht="18.75" x14ac:dyDescent="0.3">
      <c r="B23" s="1761"/>
      <c r="C23" s="1762"/>
      <c r="D23" s="1762"/>
      <c r="E23" s="166"/>
      <c r="F23" s="166"/>
      <c r="G23" s="167"/>
      <c r="H23" s="164">
        <f t="shared" si="0"/>
        <v>0</v>
      </c>
    </row>
    <row r="24" spans="2:8" s="57" customFormat="1" ht="18.75" x14ac:dyDescent="0.3">
      <c r="B24" s="1761"/>
      <c r="C24" s="1762"/>
      <c r="D24" s="1762"/>
      <c r="E24" s="166"/>
      <c r="F24" s="166"/>
      <c r="G24" s="167"/>
      <c r="H24" s="164">
        <f t="shared" si="0"/>
        <v>0</v>
      </c>
    </row>
    <row r="25" spans="2:8" s="57" customFormat="1" ht="18.75" x14ac:dyDescent="0.3">
      <c r="B25" s="1761"/>
      <c r="C25" s="1762"/>
      <c r="D25" s="1762"/>
      <c r="E25" s="166"/>
      <c r="F25" s="166"/>
      <c r="G25" s="167"/>
      <c r="H25" s="16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55"/>
      <c r="C33" s="1756"/>
      <c r="D33" s="1756"/>
      <c r="E33" s="160"/>
      <c r="F33" s="160"/>
      <c r="G33" s="160"/>
      <c r="H33" s="162"/>
    </row>
    <row r="34" spans="2:8" x14ac:dyDescent="0.25">
      <c r="B34" s="1755"/>
      <c r="C34" s="1756"/>
      <c r="D34" s="1756"/>
      <c r="E34" s="160"/>
      <c r="F34" s="160"/>
      <c r="G34" s="160"/>
      <c r="H34" s="162"/>
    </row>
    <row r="35" spans="2:8" ht="15.75" thickBot="1" x14ac:dyDescent="0.3">
      <c r="B35" s="1757"/>
      <c r="C35" s="1758"/>
      <c r="D35" s="1758"/>
      <c r="E35" s="161"/>
      <c r="F35" s="161"/>
      <c r="G35" s="161"/>
      <c r="H35" s="163"/>
    </row>
    <row r="36" spans="2:8" ht="18.75" x14ac:dyDescent="0.3">
      <c r="G36" s="48" t="s">
        <v>443</v>
      </c>
      <c r="H36" s="64">
        <f>SUM(H13:H25)</f>
        <v>22930</v>
      </c>
    </row>
    <row r="37" spans="2:8" ht="18.75" x14ac:dyDescent="0.3">
      <c r="G37" s="48" t="s">
        <v>444</v>
      </c>
      <c r="H37" s="64">
        <f>+H36*0.16</f>
        <v>3668.8</v>
      </c>
    </row>
    <row r="38" spans="2:8" ht="18.75" x14ac:dyDescent="0.3">
      <c r="G38" s="75" t="s">
        <v>464</v>
      </c>
      <c r="H38" s="64">
        <f>+H36*1.25%</f>
        <v>286.625</v>
      </c>
    </row>
    <row r="39" spans="2:8" ht="18.75" x14ac:dyDescent="0.3">
      <c r="G39" s="75" t="s">
        <v>525</v>
      </c>
      <c r="H39" s="64">
        <f>+H36*2%</f>
        <v>458.6</v>
      </c>
    </row>
    <row r="40" spans="2:8" ht="19.5" thickBot="1" x14ac:dyDescent="0.35">
      <c r="G40" s="49" t="s">
        <v>445</v>
      </c>
      <c r="H40" s="65">
        <f>+H36+H37-H38-H39</f>
        <v>25853.575000000001</v>
      </c>
    </row>
    <row r="42" spans="2:8" x14ac:dyDescent="0.25">
      <c r="B42" s="1751"/>
      <c r="C42" s="1751"/>
      <c r="D42" s="1751"/>
      <c r="E42" s="1751"/>
      <c r="F42" s="1751"/>
    </row>
    <row r="43" spans="2:8" x14ac:dyDescent="0.25">
      <c r="B43" s="1751"/>
      <c r="C43" s="1751"/>
      <c r="D43" s="1751"/>
      <c r="E43" s="1751"/>
      <c r="F43" s="1751"/>
    </row>
    <row r="44" spans="2:8" x14ac:dyDescent="0.25">
      <c r="B44" s="1754" t="s">
        <v>446</v>
      </c>
      <c r="C44" s="1754"/>
      <c r="D44" s="1754"/>
      <c r="E44" s="1754" t="s">
        <v>447</v>
      </c>
      <c r="F44" s="1754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CCCCFF"/>
    <pageSetUpPr fitToPage="1"/>
  </sheetPr>
  <dimension ref="B1:H44"/>
  <sheetViews>
    <sheetView topLeftCell="A28" workbookViewId="0">
      <selection activeCell="B13" sqref="B13:D13"/>
    </sheetView>
  </sheetViews>
  <sheetFormatPr baseColWidth="10" defaultRowHeight="15" x14ac:dyDescent="0.25"/>
  <cols>
    <col min="1" max="1" width="11.42578125" style="32"/>
    <col min="2" max="6" width="17.7109375" style="32" customWidth="1"/>
    <col min="7" max="7" width="19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529</v>
      </c>
      <c r="E5" s="157" t="s">
        <v>421</v>
      </c>
      <c r="F5" s="33" t="str">
        <f>VLOOKUP(F6,OBRAS!A1:B25,2,FALSE)</f>
        <v>RESIDENCIAL ANCONA</v>
      </c>
      <c r="G5" s="1670" t="s">
        <v>423</v>
      </c>
      <c r="H5" s="1674">
        <v>46025</v>
      </c>
    </row>
    <row r="6" spans="2:8" ht="15.75" thickBot="1" x14ac:dyDescent="0.3">
      <c r="B6" s="1669"/>
      <c r="C6" s="1671"/>
      <c r="D6" s="1673"/>
      <c r="E6" s="158" t="s">
        <v>422</v>
      </c>
      <c r="F6" s="34" t="s">
        <v>392</v>
      </c>
      <c r="G6" s="1671"/>
      <c r="H6" s="1675"/>
    </row>
    <row r="7" spans="2:8" x14ac:dyDescent="0.25">
      <c r="B7" s="39" t="s">
        <v>424</v>
      </c>
      <c r="C7" s="36" t="s">
        <v>214</v>
      </c>
      <c r="D7" s="36"/>
      <c r="E7" s="36"/>
      <c r="F7" s="35" t="s">
        <v>429</v>
      </c>
      <c r="G7" s="36" t="str">
        <f>VLOOKUP(C7,'BASE DATOS'!A1:J104,7,FALSE)</f>
        <v>refacciones.ielsa@gmail.com</v>
      </c>
      <c r="H7" s="41"/>
    </row>
    <row r="8" spans="2:8" x14ac:dyDescent="0.25">
      <c r="B8" s="40" t="s">
        <v>425</v>
      </c>
      <c r="C8" s="38" t="str">
        <f>VLOOKUP(C7,'BASE DATOS'!A1:J105,3,FALSE)</f>
        <v>-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IRAPUATO, GTO.</v>
      </c>
      <c r="D9" s="38"/>
      <c r="E9" s="38"/>
      <c r="F9" s="37" t="s">
        <v>431</v>
      </c>
      <c r="G9" s="50" t="str">
        <f>VLOOKUP(C7,'BASE DATOS'!A1:J106,9,FALSE)</f>
        <v>-</v>
      </c>
      <c r="H9" s="42"/>
    </row>
    <row r="10" spans="2:8" x14ac:dyDescent="0.25">
      <c r="B10" s="40" t="s">
        <v>427</v>
      </c>
      <c r="C10" s="38" t="str">
        <f>VLOOKUP(C7,'BASE DATOS'!A1:J107,2,FALSE)</f>
        <v>HEPY8903296L5</v>
      </c>
      <c r="D10" s="38"/>
      <c r="E10" s="38"/>
      <c r="F10" s="37" t="s">
        <v>432</v>
      </c>
      <c r="G10" s="38" t="str">
        <f>VLOOKUP(C7,'BASE DATOS'!A1:J107,10,FALSE)</f>
        <v>CREDITO 15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SIMPLIFICADO DE CONFIANZA</v>
      </c>
      <c r="D11" s="38"/>
      <c r="E11" s="38"/>
      <c r="F11" s="37" t="s">
        <v>433</v>
      </c>
      <c r="G11" s="38" t="str">
        <f>VLOOKUP(C7,'BASE DATOS'!A1:J108,6,FALSE)</f>
        <v>429 1056508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526</v>
      </c>
      <c r="C13" s="1679"/>
      <c r="D13" s="1679"/>
      <c r="E13" s="60">
        <v>1</v>
      </c>
      <c r="F13" s="60" t="s">
        <v>449</v>
      </c>
      <c r="G13" s="62">
        <v>26990</v>
      </c>
      <c r="H13" s="56">
        <f>+E13*G13</f>
        <v>26990</v>
      </c>
    </row>
    <row r="14" spans="2:8" s="57" customFormat="1" ht="18.75" x14ac:dyDescent="0.3">
      <c r="B14" s="1763" t="s">
        <v>527</v>
      </c>
      <c r="C14" s="1764"/>
      <c r="D14" s="1764"/>
      <c r="E14" s="177">
        <v>3</v>
      </c>
      <c r="F14" s="177" t="s">
        <v>449</v>
      </c>
      <c r="G14" s="178">
        <v>715</v>
      </c>
      <c r="H14" s="175">
        <f>+E14*G14</f>
        <v>2145</v>
      </c>
    </row>
    <row r="15" spans="2:8" s="57" customFormat="1" ht="18.75" x14ac:dyDescent="0.3">
      <c r="B15" s="1763" t="s">
        <v>528</v>
      </c>
      <c r="C15" s="1764"/>
      <c r="D15" s="1764"/>
      <c r="E15" s="177">
        <v>3</v>
      </c>
      <c r="F15" s="177" t="s">
        <v>449</v>
      </c>
      <c r="G15" s="178">
        <v>790</v>
      </c>
      <c r="H15" s="175">
        <f t="shared" ref="H15:H24" si="0">+E15*G15</f>
        <v>2370</v>
      </c>
    </row>
    <row r="16" spans="2:8" s="57" customFormat="1" ht="18.75" x14ac:dyDescent="0.3">
      <c r="B16" s="1765" t="s">
        <v>481</v>
      </c>
      <c r="C16" s="1766"/>
      <c r="D16" s="1766"/>
      <c r="E16" s="177"/>
      <c r="F16" s="177"/>
      <c r="G16" s="178"/>
      <c r="H16" s="175">
        <f t="shared" si="0"/>
        <v>0</v>
      </c>
    </row>
    <row r="17" spans="2:8" s="57" customFormat="1" ht="18.75" x14ac:dyDescent="0.3">
      <c r="B17" s="1763"/>
      <c r="C17" s="1764"/>
      <c r="D17" s="1764"/>
      <c r="E17" s="177"/>
      <c r="F17" s="177"/>
      <c r="G17" s="178"/>
      <c r="H17" s="175">
        <f t="shared" si="0"/>
        <v>0</v>
      </c>
    </row>
    <row r="18" spans="2:8" s="57" customFormat="1" ht="18.75" x14ac:dyDescent="0.3">
      <c r="B18" s="1763"/>
      <c r="C18" s="1764"/>
      <c r="D18" s="1764"/>
      <c r="E18" s="177"/>
      <c r="F18" s="177"/>
      <c r="G18" s="178"/>
      <c r="H18" s="175">
        <f t="shared" si="0"/>
        <v>0</v>
      </c>
    </row>
    <row r="19" spans="2:8" s="57" customFormat="1" ht="18.75" x14ac:dyDescent="0.3">
      <c r="B19" s="1763"/>
      <c r="C19" s="1764"/>
      <c r="D19" s="1764"/>
      <c r="E19" s="177"/>
      <c r="F19" s="177"/>
      <c r="G19" s="178"/>
      <c r="H19" s="175">
        <f t="shared" si="0"/>
        <v>0</v>
      </c>
    </row>
    <row r="20" spans="2:8" s="57" customFormat="1" ht="18.75" x14ac:dyDescent="0.3">
      <c r="B20" s="1763"/>
      <c r="C20" s="1764"/>
      <c r="D20" s="1764"/>
      <c r="E20" s="177"/>
      <c r="F20" s="177"/>
      <c r="G20" s="178"/>
      <c r="H20" s="175">
        <f t="shared" si="0"/>
        <v>0</v>
      </c>
    </row>
    <row r="21" spans="2:8" s="57" customFormat="1" ht="18.75" x14ac:dyDescent="0.3">
      <c r="B21" s="1763"/>
      <c r="C21" s="1764"/>
      <c r="D21" s="1764"/>
      <c r="E21" s="177"/>
      <c r="F21" s="177"/>
      <c r="G21" s="178"/>
      <c r="H21" s="175">
        <f t="shared" si="0"/>
        <v>0</v>
      </c>
    </row>
    <row r="22" spans="2:8" s="57" customFormat="1" ht="18.75" x14ac:dyDescent="0.3">
      <c r="B22" s="1763"/>
      <c r="C22" s="1764"/>
      <c r="D22" s="1764"/>
      <c r="E22" s="177"/>
      <c r="F22" s="177"/>
      <c r="G22" s="178"/>
      <c r="H22" s="175">
        <f t="shared" si="0"/>
        <v>0</v>
      </c>
    </row>
    <row r="23" spans="2:8" s="57" customFormat="1" ht="18.75" x14ac:dyDescent="0.3">
      <c r="B23" s="1763"/>
      <c r="C23" s="1764"/>
      <c r="D23" s="1764"/>
      <c r="E23" s="177"/>
      <c r="F23" s="177"/>
      <c r="G23" s="178"/>
      <c r="H23" s="175">
        <f t="shared" si="0"/>
        <v>0</v>
      </c>
    </row>
    <row r="24" spans="2:8" s="57" customFormat="1" ht="18.75" x14ac:dyDescent="0.3">
      <c r="B24" s="1763"/>
      <c r="C24" s="1764"/>
      <c r="D24" s="1764"/>
      <c r="E24" s="177"/>
      <c r="F24" s="177"/>
      <c r="G24" s="178"/>
      <c r="H24" s="175">
        <f t="shared" si="0"/>
        <v>0</v>
      </c>
    </row>
    <row r="25" spans="2:8" s="57" customFormat="1" ht="18.75" x14ac:dyDescent="0.3">
      <c r="B25" s="1763"/>
      <c r="C25" s="1764"/>
      <c r="D25" s="1764"/>
      <c r="E25" s="177"/>
      <c r="F25" s="177"/>
      <c r="G25" s="178"/>
      <c r="H25" s="17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68"/>
      <c r="C33" s="1769"/>
      <c r="D33" s="1769"/>
      <c r="E33" s="171"/>
      <c r="F33" s="171"/>
      <c r="G33" s="171"/>
      <c r="H33" s="173"/>
    </row>
    <row r="34" spans="2:8" x14ac:dyDescent="0.25">
      <c r="B34" s="1768"/>
      <c r="C34" s="1769"/>
      <c r="D34" s="1769"/>
      <c r="E34" s="171"/>
      <c r="F34" s="171"/>
      <c r="G34" s="171"/>
      <c r="H34" s="173"/>
    </row>
    <row r="35" spans="2:8" ht="15.75" thickBot="1" x14ac:dyDescent="0.3">
      <c r="B35" s="1770"/>
      <c r="C35" s="1771"/>
      <c r="D35" s="1771"/>
      <c r="E35" s="172"/>
      <c r="F35" s="172"/>
      <c r="G35" s="172"/>
      <c r="H35" s="174"/>
    </row>
    <row r="36" spans="2:8" ht="18.75" x14ac:dyDescent="0.3">
      <c r="G36" s="48" t="s">
        <v>443</v>
      </c>
      <c r="H36" s="64">
        <f>SUM(H13:H25)</f>
        <v>31505</v>
      </c>
    </row>
    <row r="37" spans="2:8" ht="18.75" x14ac:dyDescent="0.3">
      <c r="G37" s="48" t="s">
        <v>444</v>
      </c>
      <c r="H37" s="64">
        <f>+H36*0.16</f>
        <v>5040.8</v>
      </c>
    </row>
    <row r="38" spans="2:8" ht="18.75" x14ac:dyDescent="0.3">
      <c r="G38" s="75" t="s">
        <v>464</v>
      </c>
      <c r="H38" s="64">
        <f>+H36*1.25%</f>
        <v>393.8125</v>
      </c>
    </row>
    <row r="39" spans="2:8" ht="18.75" x14ac:dyDescent="0.3">
      <c r="G39" s="75" t="s">
        <v>525</v>
      </c>
      <c r="H39" s="64">
        <f>+H36*2%</f>
        <v>630.1</v>
      </c>
    </row>
    <row r="40" spans="2:8" ht="19.5" thickBot="1" x14ac:dyDescent="0.35">
      <c r="G40" s="49" t="s">
        <v>445</v>
      </c>
      <c r="H40" s="65">
        <f>+H36+H37-H38-H39</f>
        <v>35521.887500000004</v>
      </c>
    </row>
    <row r="42" spans="2:8" x14ac:dyDescent="0.25">
      <c r="B42" s="1756"/>
      <c r="C42" s="1756"/>
      <c r="D42" s="1756"/>
      <c r="E42" s="1756"/>
      <c r="F42" s="1756"/>
    </row>
    <row r="43" spans="2:8" x14ac:dyDescent="0.25">
      <c r="B43" s="1756"/>
      <c r="C43" s="1756"/>
      <c r="D43" s="1756"/>
      <c r="E43" s="1756"/>
      <c r="F43" s="1756"/>
    </row>
    <row r="44" spans="2:8" x14ac:dyDescent="0.25">
      <c r="B44" s="1767" t="s">
        <v>446</v>
      </c>
      <c r="C44" s="1767"/>
      <c r="D44" s="1767"/>
      <c r="E44" s="1767" t="s">
        <v>447</v>
      </c>
      <c r="F44" s="1767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530</v>
      </c>
      <c r="E5" s="157" t="s">
        <v>421</v>
      </c>
      <c r="F5" s="33" t="str">
        <f>VLOOKUP(F6,OBRAS!A1:B25,2,FALSE)</f>
        <v>RESIDENCIAL ZURA</v>
      </c>
      <c r="G5" s="1670" t="s">
        <v>423</v>
      </c>
      <c r="H5" s="1674">
        <v>46028</v>
      </c>
    </row>
    <row r="6" spans="2:8" ht="15.75" thickBot="1" x14ac:dyDescent="0.3">
      <c r="B6" s="1669"/>
      <c r="C6" s="1671"/>
      <c r="D6" s="1673"/>
      <c r="E6" s="158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DATOS'!A1:J104,7,FALSE)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DATOS'!A1:J105,3,FALSE)</f>
        <v>AV. IRRIGACION #111-BIS COL. ALFREDO VAZQUEZ BONFIL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GAPA741116TQ6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531</v>
      </c>
      <c r="C13" s="1679"/>
      <c r="D13" s="1679"/>
      <c r="E13" s="60">
        <v>1</v>
      </c>
      <c r="F13" s="60" t="s">
        <v>449</v>
      </c>
      <c r="G13" s="62">
        <v>2887.93</v>
      </c>
      <c r="H13" s="56">
        <f>+E13*G13</f>
        <v>2887.93</v>
      </c>
    </row>
    <row r="14" spans="2:8" s="57" customFormat="1" ht="18.75" x14ac:dyDescent="0.3">
      <c r="B14" s="1765" t="s">
        <v>532</v>
      </c>
      <c r="C14" s="1766"/>
      <c r="D14" s="1766"/>
      <c r="E14" s="177"/>
      <c r="F14" s="177"/>
      <c r="G14" s="178"/>
      <c r="H14" s="175">
        <f>+E14*G14</f>
        <v>0</v>
      </c>
    </row>
    <row r="15" spans="2:8" s="57" customFormat="1" ht="18.75" x14ac:dyDescent="0.3">
      <c r="B15" s="1763"/>
      <c r="C15" s="1764"/>
      <c r="D15" s="1764"/>
      <c r="E15" s="177"/>
      <c r="F15" s="177"/>
      <c r="G15" s="178"/>
      <c r="H15" s="175">
        <f t="shared" ref="H15:H24" si="0">+E15*G15</f>
        <v>0</v>
      </c>
    </row>
    <row r="16" spans="2:8" s="57" customFormat="1" ht="18.75" x14ac:dyDescent="0.3">
      <c r="B16" s="1763"/>
      <c r="C16" s="1764"/>
      <c r="D16" s="1764"/>
      <c r="E16" s="177"/>
      <c r="F16" s="177"/>
      <c r="G16" s="178"/>
      <c r="H16" s="175">
        <f t="shared" si="0"/>
        <v>0</v>
      </c>
    </row>
    <row r="17" spans="2:8" s="57" customFormat="1" ht="18.75" x14ac:dyDescent="0.3">
      <c r="B17" s="1763"/>
      <c r="C17" s="1764"/>
      <c r="D17" s="1764"/>
      <c r="E17" s="177"/>
      <c r="F17" s="177"/>
      <c r="G17" s="178"/>
      <c r="H17" s="175">
        <f t="shared" si="0"/>
        <v>0</v>
      </c>
    </row>
    <row r="18" spans="2:8" s="57" customFormat="1" ht="18.75" x14ac:dyDescent="0.3">
      <c r="B18" s="1763"/>
      <c r="C18" s="1764"/>
      <c r="D18" s="1764"/>
      <c r="E18" s="177"/>
      <c r="F18" s="177"/>
      <c r="G18" s="178"/>
      <c r="H18" s="175">
        <f t="shared" si="0"/>
        <v>0</v>
      </c>
    </row>
    <row r="19" spans="2:8" s="57" customFormat="1" ht="18.75" x14ac:dyDescent="0.3">
      <c r="B19" s="1763"/>
      <c r="C19" s="1764"/>
      <c r="D19" s="1764"/>
      <c r="E19" s="177"/>
      <c r="F19" s="177"/>
      <c r="G19" s="178"/>
      <c r="H19" s="175">
        <f t="shared" si="0"/>
        <v>0</v>
      </c>
    </row>
    <row r="20" spans="2:8" s="57" customFormat="1" ht="18.75" x14ac:dyDescent="0.3">
      <c r="B20" s="1763"/>
      <c r="C20" s="1764"/>
      <c r="D20" s="1764"/>
      <c r="E20" s="177"/>
      <c r="F20" s="177"/>
      <c r="G20" s="178"/>
      <c r="H20" s="175">
        <f t="shared" si="0"/>
        <v>0</v>
      </c>
    </row>
    <row r="21" spans="2:8" s="57" customFormat="1" ht="18.75" x14ac:dyDescent="0.3">
      <c r="B21" s="1763"/>
      <c r="C21" s="1764"/>
      <c r="D21" s="1764"/>
      <c r="E21" s="177"/>
      <c r="F21" s="177"/>
      <c r="G21" s="178"/>
      <c r="H21" s="175">
        <f t="shared" si="0"/>
        <v>0</v>
      </c>
    </row>
    <row r="22" spans="2:8" s="57" customFormat="1" ht="18.75" x14ac:dyDescent="0.3">
      <c r="B22" s="1763"/>
      <c r="C22" s="1764"/>
      <c r="D22" s="1764"/>
      <c r="E22" s="177"/>
      <c r="F22" s="177"/>
      <c r="G22" s="178"/>
      <c r="H22" s="175">
        <f t="shared" si="0"/>
        <v>0</v>
      </c>
    </row>
    <row r="23" spans="2:8" s="57" customFormat="1" ht="18.75" x14ac:dyDescent="0.3">
      <c r="B23" s="1763"/>
      <c r="C23" s="1764"/>
      <c r="D23" s="1764"/>
      <c r="E23" s="177"/>
      <c r="F23" s="177"/>
      <c r="G23" s="178"/>
      <c r="H23" s="175">
        <f t="shared" si="0"/>
        <v>0</v>
      </c>
    </row>
    <row r="24" spans="2:8" s="57" customFormat="1" ht="18.75" x14ac:dyDescent="0.3">
      <c r="B24" s="1763"/>
      <c r="C24" s="1764"/>
      <c r="D24" s="1764"/>
      <c r="E24" s="177"/>
      <c r="F24" s="177"/>
      <c r="G24" s="178"/>
      <c r="H24" s="175">
        <f t="shared" si="0"/>
        <v>0</v>
      </c>
    </row>
    <row r="25" spans="2:8" s="57" customFormat="1" ht="18.75" x14ac:dyDescent="0.3">
      <c r="B25" s="1763"/>
      <c r="C25" s="1764"/>
      <c r="D25" s="1764"/>
      <c r="E25" s="177"/>
      <c r="F25" s="177"/>
      <c r="G25" s="178"/>
      <c r="H25" s="17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68"/>
      <c r="C33" s="1769"/>
      <c r="D33" s="1769"/>
      <c r="E33" s="171"/>
      <c r="F33" s="171"/>
      <c r="G33" s="171"/>
      <c r="H33" s="173"/>
    </row>
    <row r="34" spans="2:8" x14ac:dyDescent="0.25">
      <c r="B34" s="1768"/>
      <c r="C34" s="1769"/>
      <c r="D34" s="1769"/>
      <c r="E34" s="171"/>
      <c r="F34" s="171"/>
      <c r="G34" s="171"/>
      <c r="H34" s="173"/>
    </row>
    <row r="35" spans="2:8" ht="15.75" thickBot="1" x14ac:dyDescent="0.3">
      <c r="B35" s="1770"/>
      <c r="C35" s="1771"/>
      <c r="D35" s="1771"/>
      <c r="E35" s="172"/>
      <c r="F35" s="172"/>
      <c r="G35" s="172"/>
      <c r="H35" s="174"/>
    </row>
    <row r="36" spans="2:8" ht="18.75" x14ac:dyDescent="0.3">
      <c r="G36" s="48" t="s">
        <v>443</v>
      </c>
      <c r="H36" s="64">
        <f>SUM(H13:H25)</f>
        <v>2887.93</v>
      </c>
    </row>
    <row r="37" spans="2:8" ht="18.75" x14ac:dyDescent="0.3">
      <c r="G37" s="48" t="s">
        <v>444</v>
      </c>
      <c r="H37" s="64">
        <f>+H36*0.16</f>
        <v>462.06880000000001</v>
      </c>
    </row>
    <row r="38" spans="2:8" ht="19.5" thickBot="1" x14ac:dyDescent="0.35">
      <c r="G38" s="49" t="s">
        <v>445</v>
      </c>
      <c r="H38" s="65">
        <f>+H36+H37</f>
        <v>3349.9987999999998</v>
      </c>
    </row>
    <row r="40" spans="2:8" x14ac:dyDescent="0.25">
      <c r="B40" s="1756"/>
      <c r="C40" s="1756"/>
      <c r="D40" s="1756"/>
      <c r="E40" s="1756"/>
      <c r="F40" s="1756"/>
    </row>
    <row r="41" spans="2:8" x14ac:dyDescent="0.25">
      <c r="B41" s="1756"/>
      <c r="C41" s="1756"/>
      <c r="D41" s="1756"/>
      <c r="E41" s="1756"/>
      <c r="F41" s="1756"/>
    </row>
    <row r="42" spans="2:8" x14ac:dyDescent="0.25">
      <c r="B42" s="1767" t="s">
        <v>446</v>
      </c>
      <c r="C42" s="1767"/>
      <c r="D42" s="1767"/>
      <c r="E42" s="1767" t="s">
        <v>447</v>
      </c>
      <c r="F42" s="1767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4.85546875" style="32" customWidth="1"/>
    <col min="4" max="4" width="15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533</v>
      </c>
      <c r="E5" s="157" t="s">
        <v>421</v>
      </c>
      <c r="F5" s="33" t="str">
        <f>VLOOKUP(F6,OBRAS!A1:B25,2,FALSE)</f>
        <v>RESIDENCIAL ZURA</v>
      </c>
      <c r="G5" s="1670" t="s">
        <v>423</v>
      </c>
      <c r="H5" s="1674">
        <v>46028</v>
      </c>
    </row>
    <row r="6" spans="2:8" ht="15.75" thickBot="1" x14ac:dyDescent="0.3">
      <c r="B6" s="1669"/>
      <c r="C6" s="1671"/>
      <c r="D6" s="1673"/>
      <c r="E6" s="158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365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>CAMINO SAN JOSE DE GTO #103, LOS LAURELES 1ERA SECCION</v>
      </c>
      <c r="D8" s="38"/>
      <c r="E8" s="38"/>
      <c r="F8" s="37" t="s">
        <v>430</v>
      </c>
      <c r="G8" s="38" t="str">
        <f>VLOOKUP(C7,'BASE DATOS'!A1:J105,8,FALSE)</f>
        <v>SERVICIOS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38020</v>
      </c>
      <c r="H9" s="42"/>
    </row>
    <row r="10" spans="2:8" x14ac:dyDescent="0.25">
      <c r="B10" s="40" t="s">
        <v>427</v>
      </c>
      <c r="C10" s="38" t="str">
        <f>VLOOKUP(C7,'BASE DATOS'!A1:J107,2,FALSE)</f>
        <v>EIGO900328CL2</v>
      </c>
      <c r="D10" s="38"/>
      <c r="E10" s="38"/>
      <c r="F10" s="37" t="s">
        <v>432</v>
      </c>
      <c r="G10" s="38" t="str">
        <f>VLOOKUP(C7,'BASE DATOS'!A1:J107,10,FALSE)</f>
        <v>CREDITO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461 6147627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534</v>
      </c>
      <c r="C13" s="1679"/>
      <c r="D13" s="1679"/>
      <c r="E13" s="60">
        <v>1</v>
      </c>
      <c r="F13" s="60" t="s">
        <v>462</v>
      </c>
      <c r="G13" s="62">
        <v>1206.8900000000001</v>
      </c>
      <c r="H13" s="56">
        <f>+E13*G13</f>
        <v>1206.8900000000001</v>
      </c>
    </row>
    <row r="14" spans="2:8" s="57" customFormat="1" ht="18.75" x14ac:dyDescent="0.3">
      <c r="B14" s="1763" t="s">
        <v>535</v>
      </c>
      <c r="C14" s="1764"/>
      <c r="D14" s="1764"/>
      <c r="E14" s="177">
        <v>1</v>
      </c>
      <c r="F14" s="177" t="s">
        <v>462</v>
      </c>
      <c r="G14" s="178">
        <v>3017.25</v>
      </c>
      <c r="H14" s="175">
        <f>+E14*G14</f>
        <v>3017.25</v>
      </c>
    </row>
    <row r="15" spans="2:8" s="57" customFormat="1" ht="18.75" x14ac:dyDescent="0.3">
      <c r="B15" s="1763" t="s">
        <v>511</v>
      </c>
      <c r="C15" s="1764"/>
      <c r="D15" s="1764"/>
      <c r="E15" s="177">
        <v>1</v>
      </c>
      <c r="F15" s="177" t="s">
        <v>462</v>
      </c>
      <c r="G15" s="178">
        <v>3706.9</v>
      </c>
      <c r="H15" s="175">
        <f t="shared" ref="H15:H24" si="0">+E15*G15</f>
        <v>3706.9</v>
      </c>
    </row>
    <row r="16" spans="2:8" s="57" customFormat="1" ht="18.75" x14ac:dyDescent="0.3">
      <c r="B16" s="1765" t="s">
        <v>536</v>
      </c>
      <c r="C16" s="1766"/>
      <c r="D16" s="1766"/>
      <c r="E16" s="177"/>
      <c r="F16" s="177"/>
      <c r="G16" s="178"/>
      <c r="H16" s="175">
        <f t="shared" si="0"/>
        <v>0</v>
      </c>
    </row>
    <row r="17" spans="2:8" s="57" customFormat="1" ht="18.75" x14ac:dyDescent="0.3">
      <c r="B17" s="1763"/>
      <c r="C17" s="1764"/>
      <c r="D17" s="1764"/>
      <c r="E17" s="177"/>
      <c r="F17" s="177"/>
      <c r="G17" s="178"/>
      <c r="H17" s="175">
        <f t="shared" si="0"/>
        <v>0</v>
      </c>
    </row>
    <row r="18" spans="2:8" s="57" customFormat="1" ht="18.75" x14ac:dyDescent="0.3">
      <c r="B18" s="1763"/>
      <c r="C18" s="1764"/>
      <c r="D18" s="1764"/>
      <c r="E18" s="177"/>
      <c r="F18" s="177"/>
      <c r="G18" s="178"/>
      <c r="H18" s="175">
        <f t="shared" si="0"/>
        <v>0</v>
      </c>
    </row>
    <row r="19" spans="2:8" s="57" customFormat="1" ht="18.75" x14ac:dyDescent="0.3">
      <c r="B19" s="1763"/>
      <c r="C19" s="1764"/>
      <c r="D19" s="1764"/>
      <c r="E19" s="177"/>
      <c r="F19" s="177"/>
      <c r="G19" s="178"/>
      <c r="H19" s="175">
        <f t="shared" si="0"/>
        <v>0</v>
      </c>
    </row>
    <row r="20" spans="2:8" s="57" customFormat="1" ht="18.75" x14ac:dyDescent="0.3">
      <c r="B20" s="1763"/>
      <c r="C20" s="1764"/>
      <c r="D20" s="1764"/>
      <c r="E20" s="177"/>
      <c r="F20" s="177"/>
      <c r="G20" s="178"/>
      <c r="H20" s="175">
        <f t="shared" si="0"/>
        <v>0</v>
      </c>
    </row>
    <row r="21" spans="2:8" s="57" customFormat="1" ht="18.75" x14ac:dyDescent="0.3">
      <c r="B21" s="1763"/>
      <c r="C21" s="1764"/>
      <c r="D21" s="1764"/>
      <c r="E21" s="177"/>
      <c r="F21" s="177"/>
      <c r="G21" s="178"/>
      <c r="H21" s="175">
        <f t="shared" si="0"/>
        <v>0</v>
      </c>
    </row>
    <row r="22" spans="2:8" s="57" customFormat="1" ht="18.75" x14ac:dyDescent="0.3">
      <c r="B22" s="1763"/>
      <c r="C22" s="1764"/>
      <c r="D22" s="1764"/>
      <c r="E22" s="177"/>
      <c r="F22" s="177"/>
      <c r="G22" s="178"/>
      <c r="H22" s="175">
        <f t="shared" si="0"/>
        <v>0</v>
      </c>
    </row>
    <row r="23" spans="2:8" s="57" customFormat="1" ht="18.75" x14ac:dyDescent="0.3">
      <c r="B23" s="1763"/>
      <c r="C23" s="1764"/>
      <c r="D23" s="1764"/>
      <c r="E23" s="177"/>
      <c r="F23" s="177"/>
      <c r="G23" s="178"/>
      <c r="H23" s="175">
        <f t="shared" si="0"/>
        <v>0</v>
      </c>
    </row>
    <row r="24" spans="2:8" s="57" customFormat="1" ht="18.75" x14ac:dyDescent="0.3">
      <c r="B24" s="1763"/>
      <c r="C24" s="1764"/>
      <c r="D24" s="1764"/>
      <c r="E24" s="177"/>
      <c r="F24" s="177"/>
      <c r="G24" s="178"/>
      <c r="H24" s="175">
        <f t="shared" si="0"/>
        <v>0</v>
      </c>
    </row>
    <row r="25" spans="2:8" s="57" customFormat="1" ht="18.75" x14ac:dyDescent="0.3">
      <c r="B25" s="1763"/>
      <c r="C25" s="1764"/>
      <c r="D25" s="1764"/>
      <c r="E25" s="177"/>
      <c r="F25" s="177"/>
      <c r="G25" s="178"/>
      <c r="H25" s="17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68"/>
      <c r="C33" s="1769"/>
      <c r="D33" s="1769"/>
      <c r="E33" s="171"/>
      <c r="F33" s="171"/>
      <c r="G33" s="171"/>
      <c r="H33" s="173"/>
    </row>
    <row r="34" spans="2:8" x14ac:dyDescent="0.25">
      <c r="B34" s="1768"/>
      <c r="C34" s="1769"/>
      <c r="D34" s="1769"/>
      <c r="E34" s="171"/>
      <c r="F34" s="171"/>
      <c r="G34" s="171"/>
      <c r="H34" s="173"/>
    </row>
    <row r="35" spans="2:8" ht="15.75" thickBot="1" x14ac:dyDescent="0.3">
      <c r="B35" s="1770"/>
      <c r="C35" s="1771"/>
      <c r="D35" s="1771"/>
      <c r="E35" s="172"/>
      <c r="F35" s="172"/>
      <c r="G35" s="172"/>
      <c r="H35" s="174"/>
    </row>
    <row r="36" spans="2:8" ht="18.75" x14ac:dyDescent="0.3">
      <c r="G36" s="48" t="s">
        <v>443</v>
      </c>
      <c r="H36" s="64">
        <f>SUM(H13:H25)</f>
        <v>7931.0400000000009</v>
      </c>
    </row>
    <row r="37" spans="2:8" ht="18.75" x14ac:dyDescent="0.3">
      <c r="G37" s="48" t="s">
        <v>444</v>
      </c>
      <c r="H37" s="64">
        <f>+H36*0.16</f>
        <v>1268.9664000000002</v>
      </c>
    </row>
    <row r="38" spans="2:8" ht="19.5" thickBot="1" x14ac:dyDescent="0.35">
      <c r="G38" s="49" t="s">
        <v>445</v>
      </c>
      <c r="H38" s="65">
        <f>+H36+H37</f>
        <v>9200.006400000002</v>
      </c>
    </row>
    <row r="40" spans="2:8" x14ac:dyDescent="0.25">
      <c r="B40" s="1756"/>
      <c r="C40" s="1756"/>
      <c r="D40" s="1756"/>
      <c r="E40" s="1756"/>
      <c r="F40" s="1756"/>
    </row>
    <row r="41" spans="2:8" x14ac:dyDescent="0.25">
      <c r="B41" s="1756"/>
      <c r="C41" s="1756"/>
      <c r="D41" s="1756"/>
      <c r="E41" s="1756"/>
      <c r="F41" s="1756"/>
    </row>
    <row r="42" spans="2:8" x14ac:dyDescent="0.25">
      <c r="B42" s="1767" t="s">
        <v>446</v>
      </c>
      <c r="C42" s="1767"/>
      <c r="D42" s="1767"/>
      <c r="E42" s="1767" t="s">
        <v>447</v>
      </c>
      <c r="F42" s="1767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CC33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537</v>
      </c>
      <c r="E5" s="157" t="s">
        <v>421</v>
      </c>
      <c r="F5" s="33" t="str">
        <f>VLOOKUP(F6,OBRAS!A1:B25,2,FALSE)</f>
        <v>RESIDENCIAL ANCONA</v>
      </c>
      <c r="G5" s="1670" t="s">
        <v>423</v>
      </c>
      <c r="H5" s="1674">
        <v>46029</v>
      </c>
    </row>
    <row r="6" spans="2:8" ht="15.75" thickBot="1" x14ac:dyDescent="0.3">
      <c r="B6" s="1669"/>
      <c r="C6" s="1671"/>
      <c r="D6" s="1673"/>
      <c r="E6" s="158" t="s">
        <v>422</v>
      </c>
      <c r="F6" s="34" t="s">
        <v>392</v>
      </c>
      <c r="G6" s="1671"/>
      <c r="H6" s="1675"/>
    </row>
    <row r="7" spans="2:8" x14ac:dyDescent="0.25">
      <c r="B7" s="39" t="s">
        <v>424</v>
      </c>
      <c r="C7" s="36" t="s">
        <v>34</v>
      </c>
      <c r="D7" s="36"/>
      <c r="E7" s="36"/>
      <c r="F7" s="35" t="s">
        <v>429</v>
      </c>
      <c r="G7" s="36" t="str">
        <f>VLOOKUP(C7,'BASE DATOS'!A1:J104,7,FALSE)</f>
        <v>ventas01regsagama@gmail.com</v>
      </c>
      <c r="H7" s="41"/>
    </row>
    <row r="8" spans="2:8" x14ac:dyDescent="0.25">
      <c r="B8" s="40" t="s">
        <v>425</v>
      </c>
      <c r="C8" s="38" t="str">
        <f>VLOOKUP(C7,'BASE DATOS'!A1:J105,3,FALSE)</f>
        <v>CELAYA-SALAMANCA LIBRE KM 1.5, COL. ROSALINDA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38060</v>
      </c>
      <c r="H9" s="42"/>
    </row>
    <row r="10" spans="2:8" x14ac:dyDescent="0.25">
      <c r="B10" s="40" t="s">
        <v>427</v>
      </c>
      <c r="C10" s="38" t="str">
        <f>VLOOKUP(C7,'BASE DATOS'!A1:J107,2,FALSE)</f>
        <v>CLH020607SJ1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442 3949657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538</v>
      </c>
      <c r="C13" s="1679"/>
      <c r="D13" s="1679"/>
      <c r="E13" s="60">
        <v>5</v>
      </c>
      <c r="F13" s="60" t="s">
        <v>546</v>
      </c>
      <c r="G13" s="62">
        <v>172.41370000000001</v>
      </c>
      <c r="H13" s="56">
        <f>+E13*G13</f>
        <v>862.06850000000009</v>
      </c>
    </row>
    <row r="14" spans="2:8" s="57" customFormat="1" ht="18.75" x14ac:dyDescent="0.3">
      <c r="B14" s="1763" t="s">
        <v>539</v>
      </c>
      <c r="C14" s="1764"/>
      <c r="D14" s="1764"/>
      <c r="E14" s="177">
        <v>10</v>
      </c>
      <c r="F14" s="177" t="s">
        <v>449</v>
      </c>
      <c r="G14" s="178">
        <v>172.41370000000001</v>
      </c>
      <c r="H14" s="175">
        <f>+E14*G14</f>
        <v>1724.1370000000002</v>
      </c>
    </row>
    <row r="15" spans="2:8" s="57" customFormat="1" ht="18.75" x14ac:dyDescent="0.3">
      <c r="B15" s="1763" t="s">
        <v>540</v>
      </c>
      <c r="C15" s="1764"/>
      <c r="D15" s="1764"/>
      <c r="E15" s="177">
        <v>5</v>
      </c>
      <c r="F15" s="177" t="s">
        <v>449</v>
      </c>
      <c r="G15" s="178">
        <v>77.586200000000005</v>
      </c>
      <c r="H15" s="175">
        <f t="shared" ref="H15:H24" si="0">+E15*G15</f>
        <v>387.93100000000004</v>
      </c>
    </row>
    <row r="16" spans="2:8" s="57" customFormat="1" ht="18.75" x14ac:dyDescent="0.3">
      <c r="B16" s="1763" t="s">
        <v>541</v>
      </c>
      <c r="C16" s="1764"/>
      <c r="D16" s="1764"/>
      <c r="E16" s="177">
        <v>4.5999999999999996</v>
      </c>
      <c r="F16" s="177" t="s">
        <v>546</v>
      </c>
      <c r="G16" s="178">
        <v>163.79310000000001</v>
      </c>
      <c r="H16" s="175">
        <f t="shared" si="0"/>
        <v>753.44826</v>
      </c>
    </row>
    <row r="17" spans="2:8" s="57" customFormat="1" ht="18.75" x14ac:dyDescent="0.3">
      <c r="B17" s="1763" t="s">
        <v>542</v>
      </c>
      <c r="C17" s="1764"/>
      <c r="D17" s="1764"/>
      <c r="E17" s="177">
        <v>8</v>
      </c>
      <c r="F17" s="177" t="s">
        <v>449</v>
      </c>
      <c r="G17" s="178">
        <v>137.93100000000001</v>
      </c>
      <c r="H17" s="175">
        <f t="shared" si="0"/>
        <v>1103.4480000000001</v>
      </c>
    </row>
    <row r="18" spans="2:8" s="57" customFormat="1" ht="18.75" x14ac:dyDescent="0.3">
      <c r="B18" s="1763" t="s">
        <v>543</v>
      </c>
      <c r="C18" s="1764"/>
      <c r="D18" s="1764"/>
      <c r="E18" s="177">
        <v>2</v>
      </c>
      <c r="F18" s="177" t="s">
        <v>449</v>
      </c>
      <c r="G18" s="178">
        <v>189.6551</v>
      </c>
      <c r="H18" s="175">
        <f t="shared" si="0"/>
        <v>379.31020000000001</v>
      </c>
    </row>
    <row r="19" spans="2:8" s="57" customFormat="1" ht="18.75" x14ac:dyDescent="0.3">
      <c r="B19" s="1763" t="s">
        <v>544</v>
      </c>
      <c r="C19" s="1764"/>
      <c r="D19" s="1764"/>
      <c r="E19" s="177">
        <v>4</v>
      </c>
      <c r="F19" s="177" t="s">
        <v>449</v>
      </c>
      <c r="G19" s="178">
        <v>129.31030000000001</v>
      </c>
      <c r="H19" s="175">
        <f t="shared" si="0"/>
        <v>517.24120000000005</v>
      </c>
    </row>
    <row r="20" spans="2:8" s="57" customFormat="1" ht="18.75" x14ac:dyDescent="0.3">
      <c r="B20" s="1763" t="s">
        <v>545</v>
      </c>
      <c r="C20" s="1764"/>
      <c r="D20" s="1764"/>
      <c r="E20" s="177">
        <v>4.5999999999999996</v>
      </c>
      <c r="F20" s="177" t="s">
        <v>546</v>
      </c>
      <c r="G20" s="178">
        <v>68.965500000000006</v>
      </c>
      <c r="H20" s="175">
        <f t="shared" si="0"/>
        <v>317.24130000000002</v>
      </c>
    </row>
    <row r="21" spans="2:8" s="57" customFormat="1" ht="18.75" x14ac:dyDescent="0.3">
      <c r="B21" s="1765" t="s">
        <v>481</v>
      </c>
      <c r="C21" s="1766"/>
      <c r="D21" s="1766"/>
      <c r="E21" s="177"/>
      <c r="F21" s="177"/>
      <c r="G21" s="178"/>
      <c r="H21" s="175">
        <f t="shared" si="0"/>
        <v>0</v>
      </c>
    </row>
    <row r="22" spans="2:8" s="57" customFormat="1" ht="18.75" x14ac:dyDescent="0.3">
      <c r="B22" s="1763"/>
      <c r="C22" s="1764"/>
      <c r="D22" s="1764"/>
      <c r="E22" s="177"/>
      <c r="F22" s="177"/>
      <c r="G22" s="178"/>
      <c r="H22" s="175">
        <f t="shared" si="0"/>
        <v>0</v>
      </c>
    </row>
    <row r="23" spans="2:8" s="57" customFormat="1" ht="18.75" x14ac:dyDescent="0.3">
      <c r="B23" s="1763"/>
      <c r="C23" s="1764"/>
      <c r="D23" s="1764"/>
      <c r="E23" s="177"/>
      <c r="F23" s="177"/>
      <c r="G23" s="178"/>
      <c r="H23" s="175">
        <f t="shared" si="0"/>
        <v>0</v>
      </c>
    </row>
    <row r="24" spans="2:8" s="57" customFormat="1" ht="18.75" x14ac:dyDescent="0.3">
      <c r="B24" s="1763"/>
      <c r="C24" s="1764"/>
      <c r="D24" s="1764"/>
      <c r="E24" s="177"/>
      <c r="F24" s="177"/>
      <c r="G24" s="178"/>
      <c r="H24" s="175">
        <f t="shared" si="0"/>
        <v>0</v>
      </c>
    </row>
    <row r="25" spans="2:8" s="57" customFormat="1" ht="18.75" x14ac:dyDescent="0.3">
      <c r="B25" s="1763"/>
      <c r="C25" s="1764"/>
      <c r="D25" s="1764"/>
      <c r="E25" s="177"/>
      <c r="F25" s="177"/>
      <c r="G25" s="178"/>
      <c r="H25" s="17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68"/>
      <c r="C33" s="1769"/>
      <c r="D33" s="1769"/>
      <c r="E33" s="171"/>
      <c r="F33" s="171"/>
      <c r="G33" s="171"/>
      <c r="H33" s="173"/>
    </row>
    <row r="34" spans="2:8" x14ac:dyDescent="0.25">
      <c r="B34" s="1768"/>
      <c r="C34" s="1769"/>
      <c r="D34" s="1769"/>
      <c r="E34" s="171"/>
      <c r="F34" s="171"/>
      <c r="G34" s="171"/>
      <c r="H34" s="173"/>
    </row>
    <row r="35" spans="2:8" ht="15.75" thickBot="1" x14ac:dyDescent="0.3">
      <c r="B35" s="1770"/>
      <c r="C35" s="1771"/>
      <c r="D35" s="1771"/>
      <c r="E35" s="172"/>
      <c r="F35" s="172"/>
      <c r="G35" s="172"/>
      <c r="H35" s="174"/>
    </row>
    <row r="36" spans="2:8" ht="18.75" x14ac:dyDescent="0.3">
      <c r="G36" s="48" t="s">
        <v>443</v>
      </c>
      <c r="H36" s="64">
        <f>SUM(H13:H25)</f>
        <v>6044.82546</v>
      </c>
    </row>
    <row r="37" spans="2:8" ht="18.75" x14ac:dyDescent="0.3">
      <c r="G37" s="48" t="s">
        <v>444</v>
      </c>
      <c r="H37" s="64">
        <f>+H36*0.16</f>
        <v>967.17207359999998</v>
      </c>
    </row>
    <row r="38" spans="2:8" ht="19.5" thickBot="1" x14ac:dyDescent="0.35">
      <c r="G38" s="49" t="s">
        <v>445</v>
      </c>
      <c r="H38" s="65">
        <f>+H36+H37</f>
        <v>7011.9975335999998</v>
      </c>
    </row>
    <row r="40" spans="2:8" x14ac:dyDescent="0.25">
      <c r="B40" s="1756"/>
      <c r="C40" s="1756"/>
      <c r="D40" s="1756"/>
      <c r="E40" s="1756"/>
      <c r="F40" s="1756"/>
    </row>
    <row r="41" spans="2:8" x14ac:dyDescent="0.25">
      <c r="B41" s="1756"/>
      <c r="C41" s="1756"/>
      <c r="D41" s="1756"/>
      <c r="E41" s="1756"/>
      <c r="F41" s="1756"/>
    </row>
    <row r="42" spans="2:8" x14ac:dyDescent="0.25">
      <c r="B42" s="1767" t="s">
        <v>446</v>
      </c>
      <c r="C42" s="1767"/>
      <c r="D42" s="1767"/>
      <c r="E42" s="1767" t="s">
        <v>447</v>
      </c>
      <c r="F42" s="1767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547</v>
      </c>
      <c r="E5" s="168" t="s">
        <v>421</v>
      </c>
      <c r="F5" s="33" t="str">
        <f>VLOOKUP(F6,OBRAS!A1:B25,2,FALSE)</f>
        <v>EL TAJO</v>
      </c>
      <c r="G5" s="1670" t="s">
        <v>423</v>
      </c>
      <c r="H5" s="1674">
        <v>46029</v>
      </c>
    </row>
    <row r="6" spans="2:8" ht="15.75" thickBot="1" x14ac:dyDescent="0.3">
      <c r="B6" s="1669"/>
      <c r="C6" s="1671"/>
      <c r="D6" s="1673"/>
      <c r="E6" s="169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116</v>
      </c>
      <c r="D7" s="36"/>
      <c r="E7" s="36"/>
      <c r="F7" s="35" t="s">
        <v>429</v>
      </c>
      <c r="G7" s="36" t="str">
        <f>VLOOKUP(C7,'BASE DATOS'!A1:J104,7,FALSE)</f>
        <v>ventascelaya@edison.mx</v>
      </c>
      <c r="H7" s="41"/>
    </row>
    <row r="8" spans="2:8" x14ac:dyDescent="0.25">
      <c r="B8" s="40" t="s">
        <v>425</v>
      </c>
      <c r="C8" s="38" t="str">
        <f>VLOOKUP(C7,'BASE DATOS'!A1:J105,3,FALSE)</f>
        <v>BLVD ADOLFO LOPEZ MATEOS #813 COL. CENTRO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38000</v>
      </c>
      <c r="H9" s="42"/>
    </row>
    <row r="10" spans="2:8" x14ac:dyDescent="0.25">
      <c r="B10" s="40" t="s">
        <v>427</v>
      </c>
      <c r="C10" s="38" t="str">
        <f>VLOOKUP(C7,'BASE DATOS'!A1:J107,2,FALSE)</f>
        <v>EMA831223PF7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461 2520990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7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549</v>
      </c>
      <c r="C13" s="1679"/>
      <c r="D13" s="1679"/>
      <c r="E13" s="60">
        <v>1</v>
      </c>
      <c r="F13" s="60" t="s">
        <v>449</v>
      </c>
      <c r="G13" s="62">
        <v>12546</v>
      </c>
      <c r="H13" s="56">
        <f>+E13*G13</f>
        <v>12546</v>
      </c>
    </row>
    <row r="14" spans="2:8" s="57" customFormat="1" ht="18.75" x14ac:dyDescent="0.3">
      <c r="B14" s="1777" t="s">
        <v>548</v>
      </c>
      <c r="C14" s="1778"/>
      <c r="D14" s="1778"/>
      <c r="E14" s="188"/>
      <c r="F14" s="188"/>
      <c r="G14" s="189"/>
      <c r="H14" s="186">
        <f>+E14*G14</f>
        <v>0</v>
      </c>
    </row>
    <row r="15" spans="2:8" s="57" customFormat="1" ht="18.75" x14ac:dyDescent="0.3">
      <c r="B15" s="1777" t="s">
        <v>550</v>
      </c>
      <c r="C15" s="1778"/>
      <c r="D15" s="1778"/>
      <c r="E15" s="188"/>
      <c r="F15" s="188"/>
      <c r="G15" s="189"/>
      <c r="H15" s="186">
        <f t="shared" ref="H15:H24" si="0">+E15*G15</f>
        <v>0</v>
      </c>
    </row>
    <row r="16" spans="2:8" s="57" customFormat="1" ht="18.75" x14ac:dyDescent="0.3">
      <c r="B16" s="1779" t="s">
        <v>551</v>
      </c>
      <c r="C16" s="1780"/>
      <c r="D16" s="1780"/>
      <c r="E16" s="188"/>
      <c r="F16" s="188"/>
      <c r="G16" s="189"/>
      <c r="H16" s="186">
        <f t="shared" si="0"/>
        <v>0</v>
      </c>
    </row>
    <row r="17" spans="2:8" s="57" customFormat="1" ht="18.75" x14ac:dyDescent="0.3">
      <c r="B17" s="1777"/>
      <c r="C17" s="1778"/>
      <c r="D17" s="1778"/>
      <c r="E17" s="188"/>
      <c r="F17" s="188"/>
      <c r="G17" s="189"/>
      <c r="H17" s="186">
        <f t="shared" si="0"/>
        <v>0</v>
      </c>
    </row>
    <row r="18" spans="2:8" s="57" customFormat="1" ht="18.75" x14ac:dyDescent="0.3">
      <c r="B18" s="1777"/>
      <c r="C18" s="1778"/>
      <c r="D18" s="1778"/>
      <c r="E18" s="188"/>
      <c r="F18" s="188"/>
      <c r="G18" s="189"/>
      <c r="H18" s="186">
        <f t="shared" si="0"/>
        <v>0</v>
      </c>
    </row>
    <row r="19" spans="2:8" s="57" customFormat="1" ht="18.75" x14ac:dyDescent="0.3">
      <c r="B19" s="1777"/>
      <c r="C19" s="1778"/>
      <c r="D19" s="1778"/>
      <c r="E19" s="188"/>
      <c r="F19" s="188"/>
      <c r="G19" s="189"/>
      <c r="H19" s="186">
        <f t="shared" si="0"/>
        <v>0</v>
      </c>
    </row>
    <row r="20" spans="2:8" s="57" customFormat="1" ht="18.75" x14ac:dyDescent="0.3">
      <c r="B20" s="1777"/>
      <c r="C20" s="1778"/>
      <c r="D20" s="1778"/>
      <c r="E20" s="188"/>
      <c r="F20" s="188"/>
      <c r="G20" s="189"/>
      <c r="H20" s="186">
        <f t="shared" si="0"/>
        <v>0</v>
      </c>
    </row>
    <row r="21" spans="2:8" s="57" customFormat="1" ht="18.75" x14ac:dyDescent="0.3">
      <c r="B21" s="1777"/>
      <c r="C21" s="1778"/>
      <c r="D21" s="1778"/>
      <c r="E21" s="188"/>
      <c r="F21" s="188"/>
      <c r="G21" s="189"/>
      <c r="H21" s="186">
        <f t="shared" si="0"/>
        <v>0</v>
      </c>
    </row>
    <row r="22" spans="2:8" s="57" customFormat="1" ht="18.75" x14ac:dyDescent="0.3">
      <c r="B22" s="1777"/>
      <c r="C22" s="1778"/>
      <c r="D22" s="1778"/>
      <c r="E22" s="188"/>
      <c r="F22" s="188"/>
      <c r="G22" s="189"/>
      <c r="H22" s="186">
        <f t="shared" si="0"/>
        <v>0</v>
      </c>
    </row>
    <row r="23" spans="2:8" s="57" customFormat="1" ht="18.75" x14ac:dyDescent="0.3">
      <c r="B23" s="1777"/>
      <c r="C23" s="1778"/>
      <c r="D23" s="1778"/>
      <c r="E23" s="188"/>
      <c r="F23" s="188"/>
      <c r="G23" s="189"/>
      <c r="H23" s="186">
        <f t="shared" si="0"/>
        <v>0</v>
      </c>
    </row>
    <row r="24" spans="2:8" s="57" customFormat="1" ht="18.75" x14ac:dyDescent="0.3">
      <c r="B24" s="1777"/>
      <c r="C24" s="1778"/>
      <c r="D24" s="1778"/>
      <c r="E24" s="188"/>
      <c r="F24" s="188"/>
      <c r="G24" s="189"/>
      <c r="H24" s="186">
        <f t="shared" si="0"/>
        <v>0</v>
      </c>
    </row>
    <row r="25" spans="2:8" s="57" customFormat="1" ht="18.75" x14ac:dyDescent="0.3">
      <c r="B25" s="1777"/>
      <c r="C25" s="1778"/>
      <c r="D25" s="1778"/>
      <c r="E25" s="188"/>
      <c r="F25" s="188"/>
      <c r="G25" s="189"/>
      <c r="H25" s="18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73"/>
      <c r="C33" s="1774"/>
      <c r="D33" s="1774"/>
      <c r="E33" s="182"/>
      <c r="F33" s="182"/>
      <c r="G33" s="182"/>
      <c r="H33" s="184"/>
    </row>
    <row r="34" spans="2:8" x14ac:dyDescent="0.25">
      <c r="B34" s="1773"/>
      <c r="C34" s="1774"/>
      <c r="D34" s="1774"/>
      <c r="E34" s="182"/>
      <c r="F34" s="182"/>
      <c r="G34" s="182"/>
      <c r="H34" s="184"/>
    </row>
    <row r="35" spans="2:8" ht="15.75" thickBot="1" x14ac:dyDescent="0.3">
      <c r="B35" s="1775"/>
      <c r="C35" s="1776"/>
      <c r="D35" s="1776"/>
      <c r="E35" s="183"/>
      <c r="F35" s="183"/>
      <c r="G35" s="183"/>
      <c r="H35" s="185"/>
    </row>
    <row r="36" spans="2:8" ht="18.75" x14ac:dyDescent="0.3">
      <c r="G36" s="48" t="s">
        <v>443</v>
      </c>
      <c r="H36" s="64">
        <f>SUM(H13:H25)</f>
        <v>12546</v>
      </c>
    </row>
    <row r="37" spans="2:8" ht="18.75" x14ac:dyDescent="0.3">
      <c r="G37" s="48" t="s">
        <v>444</v>
      </c>
      <c r="H37" s="64">
        <f>+H36*0.16</f>
        <v>2007.3600000000001</v>
      </c>
    </row>
    <row r="38" spans="2:8" ht="19.5" thickBot="1" x14ac:dyDescent="0.35">
      <c r="G38" s="49" t="s">
        <v>445</v>
      </c>
      <c r="H38" s="65">
        <f>+H36+H37</f>
        <v>14553.36</v>
      </c>
    </row>
    <row r="40" spans="2:8" x14ac:dyDescent="0.25">
      <c r="B40" s="1769"/>
      <c r="C40" s="1769"/>
      <c r="D40" s="1769"/>
      <c r="E40" s="1769"/>
      <c r="F40" s="1769"/>
    </row>
    <row r="41" spans="2:8" x14ac:dyDescent="0.25">
      <c r="B41" s="1769"/>
      <c r="C41" s="1769"/>
      <c r="D41" s="1769"/>
      <c r="E41" s="1769"/>
      <c r="F41" s="1769"/>
    </row>
    <row r="42" spans="2:8" x14ac:dyDescent="0.25">
      <c r="B42" s="1772" t="s">
        <v>446</v>
      </c>
      <c r="C42" s="1772"/>
      <c r="D42" s="1772"/>
      <c r="E42" s="1772" t="s">
        <v>447</v>
      </c>
      <c r="F42" s="1772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3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-1660</v>
      </c>
      <c r="E5" s="168" t="s">
        <v>421</v>
      </c>
      <c r="F5" s="33" t="str">
        <f>VLOOKUP(F6,OBRAS!A1:B25,2,FALSE)</f>
        <v>ZURA, ANCONA, EL TAJO</v>
      </c>
      <c r="G5" s="1670" t="s">
        <v>423</v>
      </c>
      <c r="H5" s="1674">
        <v>46029</v>
      </c>
    </row>
    <row r="6" spans="2:8" ht="15.75" thickBot="1" x14ac:dyDescent="0.3">
      <c r="B6" s="1669"/>
      <c r="C6" s="1671"/>
      <c r="D6" s="1673"/>
      <c r="E6" s="169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DATOS'!A1:J104,7,FALSE)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DATOS'!A1:J105,3,FALSE)</f>
        <v>AV. MEXICO JAPON #412 INT. 55 MICROPARQUE INDUSTRIAL</v>
      </c>
      <c r="D8" s="38"/>
      <c r="E8" s="38"/>
      <c r="F8" s="37" t="s">
        <v>430</v>
      </c>
      <c r="G8" s="38" t="str">
        <f>VLOOKUP(C7,'BASE DATOS'!A1:J105,8,FALSE)</f>
        <v>LUBRICANTES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LBA880808D36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7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552</v>
      </c>
      <c r="C13" s="1679"/>
      <c r="D13" s="1679"/>
      <c r="E13" s="60">
        <v>2</v>
      </c>
      <c r="F13" s="60" t="s">
        <v>554</v>
      </c>
      <c r="G13" s="62">
        <v>2859</v>
      </c>
      <c r="H13" s="56">
        <f>+E13*G13</f>
        <v>5718</v>
      </c>
    </row>
    <row r="14" spans="2:8" s="57" customFormat="1" ht="18.75" x14ac:dyDescent="0.3">
      <c r="B14" s="1779" t="s">
        <v>553</v>
      </c>
      <c r="C14" s="1780"/>
      <c r="D14" s="1780"/>
      <c r="E14" s="188"/>
      <c r="F14" s="188"/>
      <c r="G14" s="189"/>
      <c r="H14" s="186">
        <f>+E14*G14</f>
        <v>0</v>
      </c>
    </row>
    <row r="15" spans="2:8" s="57" customFormat="1" ht="18.75" x14ac:dyDescent="0.3">
      <c r="B15" s="1777"/>
      <c r="C15" s="1778"/>
      <c r="D15" s="1778"/>
      <c r="E15" s="188"/>
      <c r="F15" s="188"/>
      <c r="G15" s="189"/>
      <c r="H15" s="186">
        <f t="shared" ref="H15:H24" si="0">+E15*G15</f>
        <v>0</v>
      </c>
    </row>
    <row r="16" spans="2:8" s="57" customFormat="1" ht="18.75" x14ac:dyDescent="0.3">
      <c r="B16" s="1777"/>
      <c r="C16" s="1778"/>
      <c r="D16" s="1778"/>
      <c r="E16" s="188"/>
      <c r="F16" s="188"/>
      <c r="G16" s="189"/>
      <c r="H16" s="186">
        <f t="shared" si="0"/>
        <v>0</v>
      </c>
    </row>
    <row r="17" spans="2:8" s="57" customFormat="1" ht="18.75" x14ac:dyDescent="0.3">
      <c r="B17" s="1777"/>
      <c r="C17" s="1778"/>
      <c r="D17" s="1778"/>
      <c r="E17" s="188"/>
      <c r="F17" s="188"/>
      <c r="G17" s="189"/>
      <c r="H17" s="186">
        <f t="shared" si="0"/>
        <v>0</v>
      </c>
    </row>
    <row r="18" spans="2:8" s="57" customFormat="1" ht="18.75" x14ac:dyDescent="0.3">
      <c r="B18" s="1777"/>
      <c r="C18" s="1778"/>
      <c r="D18" s="1778"/>
      <c r="E18" s="188"/>
      <c r="F18" s="188"/>
      <c r="G18" s="189"/>
      <c r="H18" s="186">
        <f t="shared" si="0"/>
        <v>0</v>
      </c>
    </row>
    <row r="19" spans="2:8" s="57" customFormat="1" ht="18.75" x14ac:dyDescent="0.3">
      <c r="B19" s="1777"/>
      <c r="C19" s="1778"/>
      <c r="D19" s="1778"/>
      <c r="E19" s="188"/>
      <c r="F19" s="188"/>
      <c r="G19" s="189"/>
      <c r="H19" s="186">
        <f t="shared" si="0"/>
        <v>0</v>
      </c>
    </row>
    <row r="20" spans="2:8" s="57" customFormat="1" ht="18.75" x14ac:dyDescent="0.3">
      <c r="B20" s="1777"/>
      <c r="C20" s="1778"/>
      <c r="D20" s="1778"/>
      <c r="E20" s="188"/>
      <c r="F20" s="188"/>
      <c r="G20" s="189"/>
      <c r="H20" s="186">
        <f t="shared" si="0"/>
        <v>0</v>
      </c>
    </row>
    <row r="21" spans="2:8" s="57" customFormat="1" ht="18.75" x14ac:dyDescent="0.3">
      <c r="B21" s="1777"/>
      <c r="C21" s="1778"/>
      <c r="D21" s="1778"/>
      <c r="E21" s="188"/>
      <c r="F21" s="188"/>
      <c r="G21" s="189"/>
      <c r="H21" s="186">
        <f t="shared" si="0"/>
        <v>0</v>
      </c>
    </row>
    <row r="22" spans="2:8" s="57" customFormat="1" ht="18.75" x14ac:dyDescent="0.3">
      <c r="B22" s="1777"/>
      <c r="C22" s="1778"/>
      <c r="D22" s="1778"/>
      <c r="E22" s="188"/>
      <c r="F22" s="188"/>
      <c r="G22" s="189"/>
      <c r="H22" s="186">
        <f t="shared" si="0"/>
        <v>0</v>
      </c>
    </row>
    <row r="23" spans="2:8" s="57" customFormat="1" ht="18.75" x14ac:dyDescent="0.3">
      <c r="B23" s="1777"/>
      <c r="C23" s="1778"/>
      <c r="D23" s="1778"/>
      <c r="E23" s="188"/>
      <c r="F23" s="188"/>
      <c r="G23" s="189"/>
      <c r="H23" s="186">
        <f t="shared" si="0"/>
        <v>0</v>
      </c>
    </row>
    <row r="24" spans="2:8" s="57" customFormat="1" ht="18.75" x14ac:dyDescent="0.3">
      <c r="B24" s="1777"/>
      <c r="C24" s="1778"/>
      <c r="D24" s="1778"/>
      <c r="E24" s="188"/>
      <c r="F24" s="188"/>
      <c r="G24" s="189"/>
      <c r="H24" s="186">
        <f t="shared" si="0"/>
        <v>0</v>
      </c>
    </row>
    <row r="25" spans="2:8" s="57" customFormat="1" ht="18.75" x14ac:dyDescent="0.3">
      <c r="B25" s="1777"/>
      <c r="C25" s="1778"/>
      <c r="D25" s="1778"/>
      <c r="E25" s="188"/>
      <c r="F25" s="188"/>
      <c r="G25" s="189"/>
      <c r="H25" s="18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73"/>
      <c r="C33" s="1774"/>
      <c r="D33" s="1774"/>
      <c r="E33" s="182"/>
      <c r="F33" s="182"/>
      <c r="G33" s="182"/>
      <c r="H33" s="184"/>
    </row>
    <row r="34" spans="2:8" x14ac:dyDescent="0.25">
      <c r="B34" s="1773"/>
      <c r="C34" s="1774"/>
      <c r="D34" s="1774"/>
      <c r="E34" s="182"/>
      <c r="F34" s="182"/>
      <c r="G34" s="182"/>
      <c r="H34" s="184"/>
    </row>
    <row r="35" spans="2:8" ht="15.75" thickBot="1" x14ac:dyDescent="0.3">
      <c r="B35" s="1775"/>
      <c r="C35" s="1776"/>
      <c r="D35" s="1776"/>
      <c r="E35" s="183"/>
      <c r="F35" s="183"/>
      <c r="G35" s="183"/>
      <c r="H35" s="185"/>
    </row>
    <row r="36" spans="2:8" ht="18.75" x14ac:dyDescent="0.3">
      <c r="G36" s="48" t="s">
        <v>443</v>
      </c>
      <c r="H36" s="64">
        <f>SUM(H13:H25)</f>
        <v>5718</v>
      </c>
    </row>
    <row r="37" spans="2:8" ht="18.75" x14ac:dyDescent="0.3">
      <c r="G37" s="48" t="s">
        <v>444</v>
      </c>
      <c r="H37" s="64">
        <f>+H36*0.16</f>
        <v>914.88</v>
      </c>
    </row>
    <row r="38" spans="2:8" ht="19.5" thickBot="1" x14ac:dyDescent="0.35">
      <c r="G38" s="49" t="s">
        <v>445</v>
      </c>
      <c r="H38" s="65">
        <f>+H36+H37</f>
        <v>6632.88</v>
      </c>
    </row>
    <row r="40" spans="2:8" x14ac:dyDescent="0.25">
      <c r="B40" s="1769"/>
      <c r="C40" s="1769"/>
      <c r="D40" s="1769"/>
      <c r="E40" s="1769"/>
      <c r="F40" s="1769"/>
    </row>
    <row r="41" spans="2:8" x14ac:dyDescent="0.25">
      <c r="B41" s="1769"/>
      <c r="C41" s="1769"/>
      <c r="D41" s="1769"/>
      <c r="E41" s="1769"/>
      <c r="F41" s="1769"/>
    </row>
    <row r="42" spans="2:8" x14ac:dyDescent="0.25">
      <c r="B42" s="1772" t="s">
        <v>446</v>
      </c>
      <c r="C42" s="1772"/>
      <c r="D42" s="1772"/>
      <c r="E42" s="1772" t="s">
        <v>447</v>
      </c>
      <c r="F42" s="1772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9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555</v>
      </c>
      <c r="E5" s="168" t="s">
        <v>421</v>
      </c>
      <c r="F5" s="33" t="str">
        <f>VLOOKUP(F6,OBRAS!A1:B25,2,FALSE)</f>
        <v>EL TAJO</v>
      </c>
      <c r="G5" s="1670" t="s">
        <v>423</v>
      </c>
      <c r="H5" s="1674">
        <v>46030</v>
      </c>
    </row>
    <row r="6" spans="2:8" ht="15.75" thickBot="1" x14ac:dyDescent="0.3">
      <c r="B6" s="1669"/>
      <c r="C6" s="1671"/>
      <c r="D6" s="1673"/>
      <c r="E6" s="169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DATOS'!A1:J104,7,FALSE)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DATOS'!A1:J105,3,FALSE)</f>
        <v>AV. MEXICO JAPON #412 INT. 55 MICROPARQUE INDUSTRIAL</v>
      </c>
      <c r="D8" s="38"/>
      <c r="E8" s="38"/>
      <c r="F8" s="37" t="s">
        <v>430</v>
      </c>
      <c r="G8" s="38" t="str">
        <f>VLOOKUP(C7,'BASE DATOS'!A1:J105,8,FALSE)</f>
        <v>LUBRICANTES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LBA880808D36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7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556</v>
      </c>
      <c r="C13" s="1679"/>
      <c r="D13" s="1679"/>
      <c r="E13" s="60">
        <v>3</v>
      </c>
      <c r="F13" s="60" t="s">
        <v>449</v>
      </c>
      <c r="G13" s="62">
        <v>2546</v>
      </c>
      <c r="H13" s="56">
        <f>+E13*G13</f>
        <v>7638</v>
      </c>
    </row>
    <row r="14" spans="2:8" s="57" customFormat="1" ht="18.75" x14ac:dyDescent="0.3">
      <c r="B14" s="1779" t="s">
        <v>557</v>
      </c>
      <c r="C14" s="1780"/>
      <c r="D14" s="1780"/>
      <c r="E14" s="188"/>
      <c r="F14" s="188"/>
      <c r="G14" s="189"/>
      <c r="H14" s="186">
        <f>+E14*G14</f>
        <v>0</v>
      </c>
    </row>
    <row r="15" spans="2:8" s="57" customFormat="1" ht="18.75" x14ac:dyDescent="0.3">
      <c r="B15" s="1777"/>
      <c r="C15" s="1778"/>
      <c r="D15" s="1778"/>
      <c r="E15" s="188"/>
      <c r="F15" s="188"/>
      <c r="G15" s="189"/>
      <c r="H15" s="186">
        <f t="shared" ref="H15:H24" si="0">+E15*G15</f>
        <v>0</v>
      </c>
    </row>
    <row r="16" spans="2:8" s="57" customFormat="1" ht="18.75" x14ac:dyDescent="0.3">
      <c r="B16" s="1777"/>
      <c r="C16" s="1778"/>
      <c r="D16" s="1778"/>
      <c r="E16" s="188"/>
      <c r="F16" s="188"/>
      <c r="G16" s="189"/>
      <c r="H16" s="186">
        <f t="shared" si="0"/>
        <v>0</v>
      </c>
    </row>
    <row r="17" spans="2:8" s="57" customFormat="1" ht="18.75" x14ac:dyDescent="0.3">
      <c r="B17" s="1777"/>
      <c r="C17" s="1778"/>
      <c r="D17" s="1778"/>
      <c r="E17" s="188"/>
      <c r="F17" s="188"/>
      <c r="G17" s="189"/>
      <c r="H17" s="186">
        <f t="shared" si="0"/>
        <v>0</v>
      </c>
    </row>
    <row r="18" spans="2:8" s="57" customFormat="1" ht="18.75" x14ac:dyDescent="0.3">
      <c r="B18" s="1777"/>
      <c r="C18" s="1778"/>
      <c r="D18" s="1778"/>
      <c r="E18" s="188"/>
      <c r="F18" s="188"/>
      <c r="G18" s="189"/>
      <c r="H18" s="186">
        <f t="shared" si="0"/>
        <v>0</v>
      </c>
    </row>
    <row r="19" spans="2:8" s="57" customFormat="1" ht="18.75" x14ac:dyDescent="0.3">
      <c r="B19" s="1777"/>
      <c r="C19" s="1778"/>
      <c r="D19" s="1778"/>
      <c r="E19" s="188"/>
      <c r="F19" s="188"/>
      <c r="G19" s="189"/>
      <c r="H19" s="186">
        <f t="shared" si="0"/>
        <v>0</v>
      </c>
    </row>
    <row r="20" spans="2:8" s="57" customFormat="1" ht="18.75" x14ac:dyDescent="0.3">
      <c r="B20" s="1777"/>
      <c r="C20" s="1778"/>
      <c r="D20" s="1778"/>
      <c r="E20" s="188"/>
      <c r="F20" s="188"/>
      <c r="G20" s="189"/>
      <c r="H20" s="186">
        <f t="shared" si="0"/>
        <v>0</v>
      </c>
    </row>
    <row r="21" spans="2:8" s="57" customFormat="1" ht="18.75" x14ac:dyDescent="0.3">
      <c r="B21" s="1777"/>
      <c r="C21" s="1778"/>
      <c r="D21" s="1778"/>
      <c r="E21" s="188"/>
      <c r="F21" s="188"/>
      <c r="G21" s="189"/>
      <c r="H21" s="186">
        <f t="shared" si="0"/>
        <v>0</v>
      </c>
    </row>
    <row r="22" spans="2:8" s="57" customFormat="1" ht="18.75" x14ac:dyDescent="0.3">
      <c r="B22" s="1777"/>
      <c r="C22" s="1778"/>
      <c r="D22" s="1778"/>
      <c r="E22" s="188"/>
      <c r="F22" s="188"/>
      <c r="G22" s="189"/>
      <c r="H22" s="186">
        <f t="shared" si="0"/>
        <v>0</v>
      </c>
    </row>
    <row r="23" spans="2:8" s="57" customFormat="1" ht="18.75" x14ac:dyDescent="0.3">
      <c r="B23" s="1777"/>
      <c r="C23" s="1778"/>
      <c r="D23" s="1778"/>
      <c r="E23" s="188"/>
      <c r="F23" s="188"/>
      <c r="G23" s="189"/>
      <c r="H23" s="186">
        <f t="shared" si="0"/>
        <v>0</v>
      </c>
    </row>
    <row r="24" spans="2:8" s="57" customFormat="1" ht="18.75" x14ac:dyDescent="0.3">
      <c r="B24" s="1777"/>
      <c r="C24" s="1778"/>
      <c r="D24" s="1778"/>
      <c r="E24" s="188"/>
      <c r="F24" s="188"/>
      <c r="G24" s="189"/>
      <c r="H24" s="186">
        <f t="shared" si="0"/>
        <v>0</v>
      </c>
    </row>
    <row r="25" spans="2:8" s="57" customFormat="1" ht="18.75" x14ac:dyDescent="0.3">
      <c r="B25" s="1777"/>
      <c r="C25" s="1778"/>
      <c r="D25" s="1778"/>
      <c r="E25" s="188"/>
      <c r="F25" s="188"/>
      <c r="G25" s="189"/>
      <c r="H25" s="18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73"/>
      <c r="C33" s="1774"/>
      <c r="D33" s="1774"/>
      <c r="E33" s="182"/>
      <c r="F33" s="182"/>
      <c r="G33" s="182"/>
      <c r="H33" s="184"/>
    </row>
    <row r="34" spans="2:8" x14ac:dyDescent="0.25">
      <c r="B34" s="1773"/>
      <c r="C34" s="1774"/>
      <c r="D34" s="1774"/>
      <c r="E34" s="182"/>
      <c r="F34" s="182"/>
      <c r="G34" s="182"/>
      <c r="H34" s="184"/>
    </row>
    <row r="35" spans="2:8" ht="15.75" thickBot="1" x14ac:dyDescent="0.3">
      <c r="B35" s="1775"/>
      <c r="C35" s="1776"/>
      <c r="D35" s="1776"/>
      <c r="E35" s="183"/>
      <c r="F35" s="183"/>
      <c r="G35" s="183"/>
      <c r="H35" s="185"/>
    </row>
    <row r="36" spans="2:8" ht="18.75" x14ac:dyDescent="0.3">
      <c r="G36" s="48" t="s">
        <v>443</v>
      </c>
      <c r="H36" s="64">
        <f>SUM(H13:H25)</f>
        <v>7638</v>
      </c>
    </row>
    <row r="37" spans="2:8" ht="18.75" x14ac:dyDescent="0.3">
      <c r="G37" s="48" t="s">
        <v>444</v>
      </c>
      <c r="H37" s="64">
        <f>+H36*0.16</f>
        <v>1222.08</v>
      </c>
    </row>
    <row r="38" spans="2:8" ht="19.5" thickBot="1" x14ac:dyDescent="0.35">
      <c r="G38" s="49" t="s">
        <v>445</v>
      </c>
      <c r="H38" s="65">
        <f>+H36+H37</f>
        <v>8860.08</v>
      </c>
    </row>
    <row r="40" spans="2:8" x14ac:dyDescent="0.25">
      <c r="B40" s="1769"/>
      <c r="C40" s="1769"/>
      <c r="D40" s="1769"/>
      <c r="E40" s="1769"/>
      <c r="F40" s="1769"/>
    </row>
    <row r="41" spans="2:8" x14ac:dyDescent="0.25">
      <c r="B41" s="1769"/>
      <c r="C41" s="1769"/>
      <c r="D41" s="1769"/>
      <c r="E41" s="1769"/>
      <c r="F41" s="1769"/>
    </row>
    <row r="42" spans="2:8" x14ac:dyDescent="0.25">
      <c r="B42" s="1772" t="s">
        <v>446</v>
      </c>
      <c r="C42" s="1772"/>
      <c r="D42" s="1772"/>
      <c r="E42" s="1772" t="s">
        <v>447</v>
      </c>
      <c r="F42" s="1772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71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558</v>
      </c>
      <c r="E5" s="179" t="s">
        <v>421</v>
      </c>
      <c r="F5" s="33" t="str">
        <f>VLOOKUP(F6,OBRAS!A1:B25,2,FALSE)</f>
        <v>RESIDENCIAL ZURA</v>
      </c>
      <c r="G5" s="1670" t="s">
        <v>423</v>
      </c>
      <c r="H5" s="1674">
        <v>46043</v>
      </c>
    </row>
    <row r="6" spans="2:8" ht="15.75" thickBot="1" x14ac:dyDescent="0.3">
      <c r="B6" s="1669"/>
      <c r="C6" s="1671"/>
      <c r="D6" s="1673"/>
      <c r="E6" s="180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276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ANDADOR DIAMANTE #510 COL. SAN JUANICO 1RA SECCION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38020</v>
      </c>
      <c r="H9" s="42"/>
    </row>
    <row r="10" spans="2:8" x14ac:dyDescent="0.25">
      <c r="B10" s="40" t="s">
        <v>427</v>
      </c>
      <c r="C10" s="38" t="str">
        <f>VLOOKUP(C7,'BASE DATOS'!A1:J107,2,FALSE)</f>
        <v>FIAD780302RDA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461 1673196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8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559</v>
      </c>
      <c r="C13" s="1679"/>
      <c r="D13" s="1679"/>
      <c r="E13" s="60">
        <v>2</v>
      </c>
      <c r="F13" s="60" t="s">
        <v>561</v>
      </c>
      <c r="G13" s="62">
        <v>1225</v>
      </c>
      <c r="H13" s="56">
        <f>+E13*G13</f>
        <v>2450</v>
      </c>
    </row>
    <row r="14" spans="2:8" s="57" customFormat="1" ht="18.75" x14ac:dyDescent="0.3">
      <c r="B14" s="1783" t="s">
        <v>560</v>
      </c>
      <c r="C14" s="1784"/>
      <c r="D14" s="1784"/>
      <c r="E14" s="196"/>
      <c r="F14" s="196"/>
      <c r="G14" s="197"/>
      <c r="H14" s="194">
        <f>+E14*G14</f>
        <v>0</v>
      </c>
    </row>
    <row r="15" spans="2:8" s="57" customFormat="1" ht="18.75" x14ac:dyDescent="0.3">
      <c r="B15" s="1781"/>
      <c r="C15" s="1782"/>
      <c r="D15" s="1782"/>
      <c r="E15" s="196"/>
      <c r="F15" s="196"/>
      <c r="G15" s="197"/>
      <c r="H15" s="194">
        <f t="shared" ref="H15:H24" si="0">+E15*G15</f>
        <v>0</v>
      </c>
    </row>
    <row r="16" spans="2:8" s="57" customFormat="1" ht="18.75" x14ac:dyDescent="0.3">
      <c r="B16" s="1781"/>
      <c r="C16" s="1782"/>
      <c r="D16" s="1782"/>
      <c r="E16" s="196"/>
      <c r="F16" s="196"/>
      <c r="G16" s="197"/>
      <c r="H16" s="194">
        <f t="shared" si="0"/>
        <v>0</v>
      </c>
    </row>
    <row r="17" spans="2:8" s="57" customFormat="1" ht="18.75" x14ac:dyDescent="0.3">
      <c r="B17" s="1781"/>
      <c r="C17" s="1782"/>
      <c r="D17" s="1782"/>
      <c r="E17" s="196"/>
      <c r="F17" s="196"/>
      <c r="G17" s="197"/>
      <c r="H17" s="194">
        <f t="shared" si="0"/>
        <v>0</v>
      </c>
    </row>
    <row r="18" spans="2:8" s="57" customFormat="1" ht="18.75" x14ac:dyDescent="0.3">
      <c r="B18" s="1781"/>
      <c r="C18" s="1782"/>
      <c r="D18" s="1782"/>
      <c r="E18" s="196"/>
      <c r="F18" s="196"/>
      <c r="G18" s="197"/>
      <c r="H18" s="194">
        <f t="shared" si="0"/>
        <v>0</v>
      </c>
    </row>
    <row r="19" spans="2:8" s="57" customFormat="1" ht="18.75" x14ac:dyDescent="0.3">
      <c r="B19" s="1781"/>
      <c r="C19" s="1782"/>
      <c r="D19" s="1782"/>
      <c r="E19" s="196"/>
      <c r="F19" s="196"/>
      <c r="G19" s="197"/>
      <c r="H19" s="194">
        <f t="shared" si="0"/>
        <v>0</v>
      </c>
    </row>
    <row r="20" spans="2:8" s="57" customFormat="1" ht="18.75" x14ac:dyDescent="0.3">
      <c r="B20" s="1781"/>
      <c r="C20" s="1782"/>
      <c r="D20" s="1782"/>
      <c r="E20" s="196"/>
      <c r="F20" s="196"/>
      <c r="G20" s="197"/>
      <c r="H20" s="194">
        <f t="shared" si="0"/>
        <v>0</v>
      </c>
    </row>
    <row r="21" spans="2:8" s="57" customFormat="1" ht="18.75" x14ac:dyDescent="0.3">
      <c r="B21" s="1781"/>
      <c r="C21" s="1782"/>
      <c r="D21" s="1782"/>
      <c r="E21" s="196"/>
      <c r="F21" s="196"/>
      <c r="G21" s="197"/>
      <c r="H21" s="194">
        <f t="shared" si="0"/>
        <v>0</v>
      </c>
    </row>
    <row r="22" spans="2:8" s="57" customFormat="1" ht="18.75" x14ac:dyDescent="0.3">
      <c r="B22" s="1781"/>
      <c r="C22" s="1782"/>
      <c r="D22" s="1782"/>
      <c r="E22" s="196"/>
      <c r="F22" s="196"/>
      <c r="G22" s="197"/>
      <c r="H22" s="194">
        <f t="shared" si="0"/>
        <v>0</v>
      </c>
    </row>
    <row r="23" spans="2:8" s="57" customFormat="1" ht="18.75" x14ac:dyDescent="0.3">
      <c r="B23" s="1781"/>
      <c r="C23" s="1782"/>
      <c r="D23" s="1782"/>
      <c r="E23" s="196"/>
      <c r="F23" s="196"/>
      <c r="G23" s="197"/>
      <c r="H23" s="194">
        <f t="shared" si="0"/>
        <v>0</v>
      </c>
    </row>
    <row r="24" spans="2:8" s="57" customFormat="1" ht="18.75" x14ac:dyDescent="0.3">
      <c r="B24" s="1781"/>
      <c r="C24" s="1782"/>
      <c r="D24" s="1782"/>
      <c r="E24" s="196"/>
      <c r="F24" s="196"/>
      <c r="G24" s="197"/>
      <c r="H24" s="194">
        <f t="shared" si="0"/>
        <v>0</v>
      </c>
    </row>
    <row r="25" spans="2:8" s="57" customFormat="1" ht="18.75" x14ac:dyDescent="0.3">
      <c r="B25" s="1781"/>
      <c r="C25" s="1782"/>
      <c r="D25" s="1782"/>
      <c r="E25" s="196"/>
      <c r="F25" s="196"/>
      <c r="G25" s="197"/>
      <c r="H25" s="19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86"/>
      <c r="C33" s="1787"/>
      <c r="D33" s="1787"/>
      <c r="E33" s="190"/>
      <c r="F33" s="190"/>
      <c r="G33" s="190"/>
      <c r="H33" s="192"/>
    </row>
    <row r="34" spans="2:8" x14ac:dyDescent="0.25">
      <c r="B34" s="1786"/>
      <c r="C34" s="1787"/>
      <c r="D34" s="1787"/>
      <c r="E34" s="190"/>
      <c r="F34" s="190"/>
      <c r="G34" s="190"/>
      <c r="H34" s="192"/>
    </row>
    <row r="35" spans="2:8" ht="15.75" thickBot="1" x14ac:dyDescent="0.3">
      <c r="B35" s="1788"/>
      <c r="C35" s="1789"/>
      <c r="D35" s="1789"/>
      <c r="E35" s="191"/>
      <c r="F35" s="191"/>
      <c r="G35" s="191"/>
      <c r="H35" s="193"/>
    </row>
    <row r="36" spans="2:8" ht="18.75" x14ac:dyDescent="0.3">
      <c r="G36" s="48" t="s">
        <v>443</v>
      </c>
      <c r="H36" s="64">
        <f>SUM(H13:H25)</f>
        <v>2450</v>
      </c>
    </row>
    <row r="37" spans="2:8" ht="18.75" x14ac:dyDescent="0.3">
      <c r="G37" s="48" t="s">
        <v>444</v>
      </c>
      <c r="H37" s="64">
        <f>+H36*0.16</f>
        <v>392</v>
      </c>
    </row>
    <row r="38" spans="2:8" ht="19.5" thickBot="1" x14ac:dyDescent="0.35">
      <c r="G38" s="49" t="s">
        <v>445</v>
      </c>
      <c r="H38" s="65">
        <f>+H36+H37</f>
        <v>2842</v>
      </c>
    </row>
    <row r="40" spans="2:8" x14ac:dyDescent="0.25">
      <c r="B40" s="1774"/>
      <c r="C40" s="1774"/>
      <c r="D40" s="1774"/>
      <c r="E40" s="1774"/>
      <c r="F40" s="1774"/>
    </row>
    <row r="41" spans="2:8" x14ac:dyDescent="0.25">
      <c r="B41" s="1774"/>
      <c r="C41" s="1774"/>
      <c r="D41" s="1774"/>
      <c r="E41" s="1774"/>
      <c r="F41" s="1774"/>
    </row>
    <row r="42" spans="2:8" x14ac:dyDescent="0.25">
      <c r="B42" s="1785" t="s">
        <v>446</v>
      </c>
      <c r="C42" s="1785"/>
      <c r="D42" s="1785"/>
      <c r="E42" s="1785" t="s">
        <v>447</v>
      </c>
      <c r="F42" s="1785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-1663</v>
      </c>
      <c r="E5" s="179" t="s">
        <v>421</v>
      </c>
      <c r="F5" s="33" t="str">
        <f>VLOOKUP(F6,OBRAS!A1:B25,2,FALSE)</f>
        <v>ZURA, ANCONA, EL TAJO</v>
      </c>
      <c r="G5" s="1670" t="s">
        <v>423</v>
      </c>
      <c r="H5" s="1674">
        <v>46043</v>
      </c>
    </row>
    <row r="6" spans="2:8" ht="15.75" thickBot="1" x14ac:dyDescent="0.3">
      <c r="B6" s="1669"/>
      <c r="C6" s="1671"/>
      <c r="D6" s="1673"/>
      <c r="E6" s="180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351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AV. TECNOLOGICO #674 COL. LAS AVES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38017</v>
      </c>
      <c r="H9" s="42"/>
    </row>
    <row r="10" spans="2:8" x14ac:dyDescent="0.25">
      <c r="B10" s="40" t="s">
        <v>427</v>
      </c>
      <c r="C10" s="38" t="str">
        <f>VLOOKUP(C7,'BASE DATOS'!A1:J107,2,FALSE)</f>
        <v>APM8805092U9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333 8065853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8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562</v>
      </c>
      <c r="C13" s="1679"/>
      <c r="D13" s="1679"/>
      <c r="E13" s="60">
        <v>6</v>
      </c>
      <c r="F13" s="60" t="s">
        <v>449</v>
      </c>
      <c r="G13" s="62">
        <v>331.9016666666667</v>
      </c>
      <c r="H13" s="56">
        <f>+E13*G13</f>
        <v>1991.4100000000003</v>
      </c>
    </row>
    <row r="14" spans="2:8" s="57" customFormat="1" ht="18.75" x14ac:dyDescent="0.3">
      <c r="B14" s="1783" t="s">
        <v>563</v>
      </c>
      <c r="C14" s="1784"/>
      <c r="D14" s="1784"/>
      <c r="E14" s="196"/>
      <c r="F14" s="196"/>
      <c r="G14" s="197"/>
      <c r="H14" s="194">
        <f>+E14*G14</f>
        <v>0</v>
      </c>
    </row>
    <row r="15" spans="2:8" s="57" customFormat="1" ht="18.75" x14ac:dyDescent="0.3">
      <c r="B15" s="1781" t="s">
        <v>564</v>
      </c>
      <c r="C15" s="1782"/>
      <c r="D15" s="1782"/>
      <c r="E15" s="196">
        <v>6</v>
      </c>
      <c r="F15" s="196" t="s">
        <v>449</v>
      </c>
      <c r="G15" s="197">
        <v>338.56166666666667</v>
      </c>
      <c r="H15" s="194">
        <f t="shared" ref="H15:H24" si="0">+E15*G15</f>
        <v>2031.37</v>
      </c>
    </row>
    <row r="16" spans="2:8" s="57" customFormat="1" ht="18.75" x14ac:dyDescent="0.3">
      <c r="B16" s="1783" t="s">
        <v>565</v>
      </c>
      <c r="C16" s="1784"/>
      <c r="D16" s="1784"/>
      <c r="E16" s="196"/>
      <c r="F16" s="196"/>
      <c r="G16" s="197"/>
      <c r="H16" s="194">
        <f t="shared" si="0"/>
        <v>0</v>
      </c>
    </row>
    <row r="17" spans="2:8" s="57" customFormat="1" ht="18.75" x14ac:dyDescent="0.3">
      <c r="B17" s="1781"/>
      <c r="C17" s="1782"/>
      <c r="D17" s="1782"/>
      <c r="E17" s="196"/>
      <c r="F17" s="196"/>
      <c r="G17" s="197"/>
      <c r="H17" s="194">
        <f t="shared" si="0"/>
        <v>0</v>
      </c>
    </row>
    <row r="18" spans="2:8" s="57" customFormat="1" ht="18.75" x14ac:dyDescent="0.3">
      <c r="B18" s="1781"/>
      <c r="C18" s="1782"/>
      <c r="D18" s="1782"/>
      <c r="E18" s="196"/>
      <c r="F18" s="196"/>
      <c r="G18" s="197"/>
      <c r="H18" s="194">
        <f t="shared" si="0"/>
        <v>0</v>
      </c>
    </row>
    <row r="19" spans="2:8" s="57" customFormat="1" ht="18.75" x14ac:dyDescent="0.3">
      <c r="B19" s="1781"/>
      <c r="C19" s="1782"/>
      <c r="D19" s="1782"/>
      <c r="E19" s="196"/>
      <c r="F19" s="196"/>
      <c r="G19" s="197"/>
      <c r="H19" s="194">
        <f t="shared" si="0"/>
        <v>0</v>
      </c>
    </row>
    <row r="20" spans="2:8" s="57" customFormat="1" ht="18.75" x14ac:dyDescent="0.3">
      <c r="B20" s="1781"/>
      <c r="C20" s="1782"/>
      <c r="D20" s="1782"/>
      <c r="E20" s="196"/>
      <c r="F20" s="196"/>
      <c r="G20" s="197"/>
      <c r="H20" s="194">
        <f t="shared" si="0"/>
        <v>0</v>
      </c>
    </row>
    <row r="21" spans="2:8" s="57" customFormat="1" ht="18.75" x14ac:dyDescent="0.3">
      <c r="B21" s="1781"/>
      <c r="C21" s="1782"/>
      <c r="D21" s="1782"/>
      <c r="E21" s="196"/>
      <c r="F21" s="196"/>
      <c r="G21" s="197"/>
      <c r="H21" s="194">
        <f t="shared" si="0"/>
        <v>0</v>
      </c>
    </row>
    <row r="22" spans="2:8" s="57" customFormat="1" ht="18.75" x14ac:dyDescent="0.3">
      <c r="B22" s="1781"/>
      <c r="C22" s="1782"/>
      <c r="D22" s="1782"/>
      <c r="E22" s="196"/>
      <c r="F22" s="196"/>
      <c r="G22" s="197"/>
      <c r="H22" s="194">
        <f t="shared" si="0"/>
        <v>0</v>
      </c>
    </row>
    <row r="23" spans="2:8" s="57" customFormat="1" ht="18.75" x14ac:dyDescent="0.3">
      <c r="B23" s="1781"/>
      <c r="C23" s="1782"/>
      <c r="D23" s="1782"/>
      <c r="E23" s="196"/>
      <c r="F23" s="196"/>
      <c r="G23" s="197"/>
      <c r="H23" s="194">
        <f t="shared" si="0"/>
        <v>0</v>
      </c>
    </row>
    <row r="24" spans="2:8" s="57" customFormat="1" ht="18.75" x14ac:dyDescent="0.3">
      <c r="B24" s="1781"/>
      <c r="C24" s="1782"/>
      <c r="D24" s="1782"/>
      <c r="E24" s="196"/>
      <c r="F24" s="196"/>
      <c r="G24" s="197"/>
      <c r="H24" s="194">
        <f t="shared" si="0"/>
        <v>0</v>
      </c>
    </row>
    <row r="25" spans="2:8" s="57" customFormat="1" ht="18.75" x14ac:dyDescent="0.3">
      <c r="B25" s="1781"/>
      <c r="C25" s="1782"/>
      <c r="D25" s="1782"/>
      <c r="E25" s="196"/>
      <c r="F25" s="196"/>
      <c r="G25" s="197"/>
      <c r="H25" s="19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86"/>
      <c r="C33" s="1787"/>
      <c r="D33" s="1787"/>
      <c r="E33" s="190"/>
      <c r="F33" s="190"/>
      <c r="G33" s="190"/>
      <c r="H33" s="192"/>
    </row>
    <row r="34" spans="2:8" x14ac:dyDescent="0.25">
      <c r="B34" s="1786"/>
      <c r="C34" s="1787"/>
      <c r="D34" s="1787"/>
      <c r="E34" s="190"/>
      <c r="F34" s="190"/>
      <c r="G34" s="190"/>
      <c r="H34" s="192"/>
    </row>
    <row r="35" spans="2:8" ht="15.75" thickBot="1" x14ac:dyDescent="0.3">
      <c r="B35" s="1788"/>
      <c r="C35" s="1789"/>
      <c r="D35" s="1789"/>
      <c r="E35" s="191"/>
      <c r="F35" s="191"/>
      <c r="G35" s="191"/>
      <c r="H35" s="193"/>
    </row>
    <row r="36" spans="2:8" ht="18.75" x14ac:dyDescent="0.3">
      <c r="G36" s="48" t="s">
        <v>443</v>
      </c>
      <c r="H36" s="64">
        <f>SUM(H13:H25)</f>
        <v>4022.78</v>
      </c>
    </row>
    <row r="37" spans="2:8" ht="18.75" x14ac:dyDescent="0.3">
      <c r="G37" s="48" t="s">
        <v>444</v>
      </c>
      <c r="H37" s="64">
        <f>+H36*0.16</f>
        <v>643.64480000000003</v>
      </c>
    </row>
    <row r="38" spans="2:8" ht="19.5" thickBot="1" x14ac:dyDescent="0.35">
      <c r="G38" s="49" t="s">
        <v>445</v>
      </c>
      <c r="H38" s="65">
        <f>+H36+H37</f>
        <v>4666.4248000000007</v>
      </c>
    </row>
    <row r="40" spans="2:8" x14ac:dyDescent="0.25">
      <c r="B40" s="1774"/>
      <c r="C40" s="1774"/>
      <c r="D40" s="1774"/>
      <c r="E40" s="1774"/>
      <c r="F40" s="1774"/>
    </row>
    <row r="41" spans="2:8" x14ac:dyDescent="0.25">
      <c r="B41" s="1774"/>
      <c r="C41" s="1774"/>
      <c r="D41" s="1774"/>
      <c r="E41" s="1774"/>
      <c r="F41" s="1774"/>
    </row>
    <row r="42" spans="2:8" x14ac:dyDescent="0.25">
      <c r="B42" s="1785" t="s">
        <v>446</v>
      </c>
      <c r="C42" s="1785"/>
      <c r="D42" s="1785"/>
      <c r="E42" s="1785" t="s">
        <v>447</v>
      </c>
      <c r="F42" s="1785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2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-1664</v>
      </c>
      <c r="E5" s="198" t="s">
        <v>421</v>
      </c>
      <c r="F5" s="33" t="str">
        <f>VLOOKUP(F6,OBRAS!A1:B25,2,FALSE)</f>
        <v>ZURA, ANCONA, EL TAJO</v>
      </c>
      <c r="G5" s="1670" t="s">
        <v>423</v>
      </c>
      <c r="H5" s="1674">
        <v>46030</v>
      </c>
    </row>
    <row r="6" spans="2:8" ht="15.75" thickBot="1" x14ac:dyDescent="0.3">
      <c r="B6" s="1669"/>
      <c r="C6" s="1671"/>
      <c r="D6" s="1673"/>
      <c r="E6" s="199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DATOS'!A1:J104,7,FALSE)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DATOS'!A1:J105,3,FALSE)</f>
        <v>AV. IRRIGACION #111-BIS COL. ALFREDO VAZQUEZ BONFIL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GAPA741116TQ6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0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566</v>
      </c>
      <c r="C13" s="1679"/>
      <c r="D13" s="1679"/>
      <c r="E13" s="60">
        <v>6</v>
      </c>
      <c r="F13" s="60" t="s">
        <v>449</v>
      </c>
      <c r="G13" s="62">
        <v>1456.9</v>
      </c>
      <c r="H13" s="56">
        <f>+E13*G13</f>
        <v>8741.4000000000015</v>
      </c>
    </row>
    <row r="14" spans="2:8" s="57" customFormat="1" ht="18.75" x14ac:dyDescent="0.3">
      <c r="B14" s="1792" t="s">
        <v>567</v>
      </c>
      <c r="C14" s="1793"/>
      <c r="D14" s="1793"/>
      <c r="E14" s="210"/>
      <c r="F14" s="210"/>
      <c r="G14" s="211"/>
      <c r="H14" s="208">
        <f>+E14*G14</f>
        <v>0</v>
      </c>
    </row>
    <row r="15" spans="2:8" s="57" customFormat="1" ht="18.75" x14ac:dyDescent="0.3">
      <c r="B15" s="1790"/>
      <c r="C15" s="1791"/>
      <c r="D15" s="1791"/>
      <c r="E15" s="210"/>
      <c r="F15" s="210"/>
      <c r="G15" s="211"/>
      <c r="H15" s="208">
        <f t="shared" ref="H15:H24" si="0">+E15*G15</f>
        <v>0</v>
      </c>
    </row>
    <row r="16" spans="2:8" s="57" customFormat="1" ht="18.75" x14ac:dyDescent="0.3">
      <c r="B16" s="1790"/>
      <c r="C16" s="1791"/>
      <c r="D16" s="1791"/>
      <c r="E16" s="210"/>
      <c r="F16" s="210"/>
      <c r="G16" s="211"/>
      <c r="H16" s="208">
        <f t="shared" si="0"/>
        <v>0</v>
      </c>
    </row>
    <row r="17" spans="2:8" s="57" customFormat="1" ht="18.75" x14ac:dyDescent="0.3">
      <c r="B17" s="1790"/>
      <c r="C17" s="1791"/>
      <c r="D17" s="1791"/>
      <c r="E17" s="210"/>
      <c r="F17" s="210"/>
      <c r="G17" s="211"/>
      <c r="H17" s="208">
        <f t="shared" si="0"/>
        <v>0</v>
      </c>
    </row>
    <row r="18" spans="2:8" s="57" customFormat="1" ht="18.75" x14ac:dyDescent="0.3">
      <c r="B18" s="1790"/>
      <c r="C18" s="1791"/>
      <c r="D18" s="1791"/>
      <c r="E18" s="210"/>
      <c r="F18" s="210"/>
      <c r="G18" s="211"/>
      <c r="H18" s="208">
        <f t="shared" si="0"/>
        <v>0</v>
      </c>
    </row>
    <row r="19" spans="2:8" s="57" customFormat="1" ht="18.75" x14ac:dyDescent="0.3">
      <c r="B19" s="1790"/>
      <c r="C19" s="1791"/>
      <c r="D19" s="1791"/>
      <c r="E19" s="210"/>
      <c r="F19" s="210"/>
      <c r="G19" s="211"/>
      <c r="H19" s="208">
        <f t="shared" si="0"/>
        <v>0</v>
      </c>
    </row>
    <row r="20" spans="2:8" s="57" customFormat="1" ht="18.75" x14ac:dyDescent="0.3">
      <c r="B20" s="1790"/>
      <c r="C20" s="1791"/>
      <c r="D20" s="1791"/>
      <c r="E20" s="210"/>
      <c r="F20" s="210"/>
      <c r="G20" s="211"/>
      <c r="H20" s="208">
        <f t="shared" si="0"/>
        <v>0</v>
      </c>
    </row>
    <row r="21" spans="2:8" s="57" customFormat="1" ht="18.75" x14ac:dyDescent="0.3">
      <c r="B21" s="1790"/>
      <c r="C21" s="1791"/>
      <c r="D21" s="1791"/>
      <c r="E21" s="210"/>
      <c r="F21" s="210"/>
      <c r="G21" s="211"/>
      <c r="H21" s="208">
        <f t="shared" si="0"/>
        <v>0</v>
      </c>
    </row>
    <row r="22" spans="2:8" s="57" customFormat="1" ht="18.75" x14ac:dyDescent="0.3">
      <c r="B22" s="1790"/>
      <c r="C22" s="1791"/>
      <c r="D22" s="1791"/>
      <c r="E22" s="210"/>
      <c r="F22" s="210"/>
      <c r="G22" s="211"/>
      <c r="H22" s="208">
        <f t="shared" si="0"/>
        <v>0</v>
      </c>
    </row>
    <row r="23" spans="2:8" s="57" customFormat="1" ht="18.75" x14ac:dyDescent="0.3">
      <c r="B23" s="1790"/>
      <c r="C23" s="1791"/>
      <c r="D23" s="1791"/>
      <c r="E23" s="210"/>
      <c r="F23" s="210"/>
      <c r="G23" s="211"/>
      <c r="H23" s="208">
        <f t="shared" si="0"/>
        <v>0</v>
      </c>
    </row>
    <row r="24" spans="2:8" s="57" customFormat="1" ht="18.75" x14ac:dyDescent="0.3">
      <c r="B24" s="1790"/>
      <c r="C24" s="1791"/>
      <c r="D24" s="1791"/>
      <c r="E24" s="210"/>
      <c r="F24" s="210"/>
      <c r="G24" s="211"/>
      <c r="H24" s="208">
        <f t="shared" si="0"/>
        <v>0</v>
      </c>
    </row>
    <row r="25" spans="2:8" s="57" customFormat="1" ht="18.75" x14ac:dyDescent="0.3">
      <c r="B25" s="1790"/>
      <c r="C25" s="1791"/>
      <c r="D25" s="1791"/>
      <c r="E25" s="210"/>
      <c r="F25" s="210"/>
      <c r="G25" s="211"/>
      <c r="H25" s="20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95"/>
      <c r="C33" s="1796"/>
      <c r="D33" s="1796"/>
      <c r="E33" s="204"/>
      <c r="F33" s="204"/>
      <c r="G33" s="204"/>
      <c r="H33" s="206"/>
    </row>
    <row r="34" spans="2:8" x14ac:dyDescent="0.25">
      <c r="B34" s="1795"/>
      <c r="C34" s="1796"/>
      <c r="D34" s="1796"/>
      <c r="E34" s="204"/>
      <c r="F34" s="204"/>
      <c r="G34" s="204"/>
      <c r="H34" s="206"/>
    </row>
    <row r="35" spans="2:8" ht="15.75" thickBot="1" x14ac:dyDescent="0.3">
      <c r="B35" s="1797"/>
      <c r="C35" s="1798"/>
      <c r="D35" s="1798"/>
      <c r="E35" s="205"/>
      <c r="F35" s="205"/>
      <c r="G35" s="205"/>
      <c r="H35" s="207"/>
    </row>
    <row r="36" spans="2:8" ht="18.75" x14ac:dyDescent="0.3">
      <c r="G36" s="48" t="s">
        <v>443</v>
      </c>
      <c r="H36" s="64">
        <f>SUM(H13:H25)</f>
        <v>8741.4000000000015</v>
      </c>
    </row>
    <row r="37" spans="2:8" ht="18.75" x14ac:dyDescent="0.3">
      <c r="G37" s="48" t="s">
        <v>444</v>
      </c>
      <c r="H37" s="64">
        <f>+H36*0.16</f>
        <v>1398.6240000000003</v>
      </c>
    </row>
    <row r="38" spans="2:8" ht="19.5" thickBot="1" x14ac:dyDescent="0.35">
      <c r="G38" s="49" t="s">
        <v>445</v>
      </c>
      <c r="H38" s="65">
        <f>+H36+H37</f>
        <v>10140.024000000001</v>
      </c>
    </row>
    <row r="40" spans="2:8" x14ac:dyDescent="0.25">
      <c r="B40" s="1787"/>
      <c r="C40" s="1787"/>
      <c r="D40" s="1787"/>
      <c r="E40" s="1787"/>
      <c r="F40" s="1787"/>
    </row>
    <row r="41" spans="2:8" x14ac:dyDescent="0.25">
      <c r="B41" s="1787"/>
      <c r="C41" s="1787"/>
      <c r="D41" s="1787"/>
      <c r="E41" s="1787"/>
      <c r="F41" s="1787"/>
    </row>
    <row r="42" spans="2:8" x14ac:dyDescent="0.25">
      <c r="B42" s="1794" t="s">
        <v>446</v>
      </c>
      <c r="C42" s="1794"/>
      <c r="D42" s="1794"/>
      <c r="E42" s="1794" t="s">
        <v>447</v>
      </c>
      <c r="F42" s="1794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2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571</v>
      </c>
      <c r="E5" s="198" t="s">
        <v>421</v>
      </c>
      <c r="F5" s="33" t="str">
        <f>VLOOKUP(F6,OBRAS!A1:B25,2,FALSE)</f>
        <v>EL TAJO</v>
      </c>
      <c r="G5" s="1670" t="s">
        <v>423</v>
      </c>
      <c r="H5" s="1674">
        <v>46031</v>
      </c>
    </row>
    <row r="6" spans="2:8" ht="15.75" thickBot="1" x14ac:dyDescent="0.3">
      <c r="B6" s="1669"/>
      <c r="C6" s="1671"/>
      <c r="D6" s="1673"/>
      <c r="E6" s="199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DATOS'!A1:J104,7,FALSE)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DATOS'!A1:J105,3,FALSE)</f>
        <v>AV. IRRIGACION #111-BIS COL. ALFREDO VAZQUEZ BONFIL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GAPA741116TQ6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0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568</v>
      </c>
      <c r="C13" s="1679"/>
      <c r="D13" s="1679"/>
      <c r="E13" s="60">
        <v>1</v>
      </c>
      <c r="F13" s="60" t="s">
        <v>449</v>
      </c>
      <c r="G13" s="62">
        <v>142.24</v>
      </c>
      <c r="H13" s="56">
        <f>+E13*G13</f>
        <v>142.24</v>
      </c>
    </row>
    <row r="14" spans="2:8" s="57" customFormat="1" ht="18.75" x14ac:dyDescent="0.3">
      <c r="B14" s="1790" t="s">
        <v>569</v>
      </c>
      <c r="C14" s="1791"/>
      <c r="D14" s="1791"/>
      <c r="E14" s="210">
        <v>1</v>
      </c>
      <c r="F14" s="210" t="s">
        <v>449</v>
      </c>
      <c r="G14" s="211">
        <v>517.24</v>
      </c>
      <c r="H14" s="208">
        <f>+E14*G14</f>
        <v>517.24</v>
      </c>
    </row>
    <row r="15" spans="2:8" s="57" customFormat="1" ht="18.75" x14ac:dyDescent="0.3">
      <c r="B15" s="1792" t="s">
        <v>570</v>
      </c>
      <c r="C15" s="1793"/>
      <c r="D15" s="1793"/>
      <c r="E15" s="210"/>
      <c r="F15" s="210"/>
      <c r="G15" s="211"/>
      <c r="H15" s="208">
        <f t="shared" ref="H15:H24" si="0">+E15*G15</f>
        <v>0</v>
      </c>
    </row>
    <row r="16" spans="2:8" s="57" customFormat="1" ht="18.75" x14ac:dyDescent="0.3">
      <c r="B16" s="1790"/>
      <c r="C16" s="1791"/>
      <c r="D16" s="1791"/>
      <c r="E16" s="210"/>
      <c r="F16" s="210"/>
      <c r="G16" s="211"/>
      <c r="H16" s="208">
        <f t="shared" si="0"/>
        <v>0</v>
      </c>
    </row>
    <row r="17" spans="2:8" s="57" customFormat="1" ht="18.75" x14ac:dyDescent="0.3">
      <c r="B17" s="1790"/>
      <c r="C17" s="1791"/>
      <c r="D17" s="1791"/>
      <c r="E17" s="210"/>
      <c r="F17" s="210"/>
      <c r="G17" s="211"/>
      <c r="H17" s="208">
        <f t="shared" si="0"/>
        <v>0</v>
      </c>
    </row>
    <row r="18" spans="2:8" s="57" customFormat="1" ht="18.75" x14ac:dyDescent="0.3">
      <c r="B18" s="1790"/>
      <c r="C18" s="1791"/>
      <c r="D18" s="1791"/>
      <c r="E18" s="210"/>
      <c r="F18" s="210"/>
      <c r="G18" s="211"/>
      <c r="H18" s="208">
        <f t="shared" si="0"/>
        <v>0</v>
      </c>
    </row>
    <row r="19" spans="2:8" s="57" customFormat="1" ht="18.75" x14ac:dyDescent="0.3">
      <c r="B19" s="1790"/>
      <c r="C19" s="1791"/>
      <c r="D19" s="1791"/>
      <c r="E19" s="210"/>
      <c r="F19" s="210"/>
      <c r="G19" s="211"/>
      <c r="H19" s="208">
        <f t="shared" si="0"/>
        <v>0</v>
      </c>
    </row>
    <row r="20" spans="2:8" s="57" customFormat="1" ht="18.75" x14ac:dyDescent="0.3">
      <c r="B20" s="1790"/>
      <c r="C20" s="1791"/>
      <c r="D20" s="1791"/>
      <c r="E20" s="210"/>
      <c r="F20" s="210"/>
      <c r="G20" s="211"/>
      <c r="H20" s="208">
        <f t="shared" si="0"/>
        <v>0</v>
      </c>
    </row>
    <row r="21" spans="2:8" s="57" customFormat="1" ht="18.75" x14ac:dyDescent="0.3">
      <c r="B21" s="1790"/>
      <c r="C21" s="1791"/>
      <c r="D21" s="1791"/>
      <c r="E21" s="210"/>
      <c r="F21" s="210"/>
      <c r="G21" s="211"/>
      <c r="H21" s="208">
        <f t="shared" si="0"/>
        <v>0</v>
      </c>
    </row>
    <row r="22" spans="2:8" s="57" customFormat="1" ht="18.75" x14ac:dyDescent="0.3">
      <c r="B22" s="1790"/>
      <c r="C22" s="1791"/>
      <c r="D22" s="1791"/>
      <c r="E22" s="210"/>
      <c r="F22" s="210"/>
      <c r="G22" s="211"/>
      <c r="H22" s="208">
        <f t="shared" si="0"/>
        <v>0</v>
      </c>
    </row>
    <row r="23" spans="2:8" s="57" customFormat="1" ht="18.75" x14ac:dyDescent="0.3">
      <c r="B23" s="1790"/>
      <c r="C23" s="1791"/>
      <c r="D23" s="1791"/>
      <c r="E23" s="210"/>
      <c r="F23" s="210"/>
      <c r="G23" s="211"/>
      <c r="H23" s="208">
        <f t="shared" si="0"/>
        <v>0</v>
      </c>
    </row>
    <row r="24" spans="2:8" s="57" customFormat="1" ht="18.75" x14ac:dyDescent="0.3">
      <c r="B24" s="1790"/>
      <c r="C24" s="1791"/>
      <c r="D24" s="1791"/>
      <c r="E24" s="210"/>
      <c r="F24" s="210"/>
      <c r="G24" s="211"/>
      <c r="H24" s="208">
        <f t="shared" si="0"/>
        <v>0</v>
      </c>
    </row>
    <row r="25" spans="2:8" s="57" customFormat="1" ht="18.75" x14ac:dyDescent="0.3">
      <c r="B25" s="1790"/>
      <c r="C25" s="1791"/>
      <c r="D25" s="1791"/>
      <c r="E25" s="210"/>
      <c r="F25" s="210"/>
      <c r="G25" s="211"/>
      <c r="H25" s="20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95"/>
      <c r="C33" s="1796"/>
      <c r="D33" s="1796"/>
      <c r="E33" s="204"/>
      <c r="F33" s="204"/>
      <c r="G33" s="204"/>
      <c r="H33" s="206"/>
    </row>
    <row r="34" spans="2:8" x14ac:dyDescent="0.25">
      <c r="B34" s="1795"/>
      <c r="C34" s="1796"/>
      <c r="D34" s="1796"/>
      <c r="E34" s="204"/>
      <c r="F34" s="204"/>
      <c r="G34" s="204"/>
      <c r="H34" s="206"/>
    </row>
    <row r="35" spans="2:8" ht="15.75" thickBot="1" x14ac:dyDescent="0.3">
      <c r="B35" s="1797"/>
      <c r="C35" s="1798"/>
      <c r="D35" s="1798"/>
      <c r="E35" s="205"/>
      <c r="F35" s="205"/>
      <c r="G35" s="205"/>
      <c r="H35" s="207"/>
    </row>
    <row r="36" spans="2:8" ht="18.75" x14ac:dyDescent="0.3">
      <c r="G36" s="48" t="s">
        <v>443</v>
      </c>
      <c r="H36" s="64">
        <f>SUM(H13:H25)</f>
        <v>659.48</v>
      </c>
    </row>
    <row r="37" spans="2:8" ht="18.75" x14ac:dyDescent="0.3">
      <c r="G37" s="48" t="s">
        <v>444</v>
      </c>
      <c r="H37" s="64">
        <f>+H36*0.16</f>
        <v>105.5168</v>
      </c>
    </row>
    <row r="38" spans="2:8" ht="19.5" thickBot="1" x14ac:dyDescent="0.35">
      <c r="G38" s="49" t="s">
        <v>445</v>
      </c>
      <c r="H38" s="65">
        <f>+H36+H37</f>
        <v>764.99680000000001</v>
      </c>
    </row>
    <row r="40" spans="2:8" x14ac:dyDescent="0.25">
      <c r="B40" s="1787"/>
      <c r="C40" s="1787"/>
      <c r="D40" s="1787"/>
      <c r="E40" s="1787"/>
      <c r="F40" s="1787"/>
    </row>
    <row r="41" spans="2:8" x14ac:dyDescent="0.25">
      <c r="B41" s="1787"/>
      <c r="C41" s="1787"/>
      <c r="D41" s="1787"/>
      <c r="E41" s="1787"/>
      <c r="F41" s="1787"/>
    </row>
    <row r="42" spans="2:8" x14ac:dyDescent="0.25">
      <c r="B42" s="1794" t="s">
        <v>446</v>
      </c>
      <c r="C42" s="1794"/>
      <c r="D42" s="1794"/>
      <c r="E42" s="1794" t="s">
        <v>447</v>
      </c>
      <c r="F42" s="1794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7"/>
    <pageSetUpPr fitToPage="1"/>
  </sheetPr>
  <dimension ref="B1:H50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-1666</v>
      </c>
      <c r="E5" s="198" t="s">
        <v>421</v>
      </c>
      <c r="F5" s="33" t="str">
        <f>VLOOKUP(F6,OBRAS!A1:B25,2,FALSE)</f>
        <v>ZURA, ANCONA, EL TAJO</v>
      </c>
      <c r="G5" s="1670" t="s">
        <v>423</v>
      </c>
      <c r="H5" s="1674">
        <v>46031</v>
      </c>
    </row>
    <row r="6" spans="2:8" ht="15.75" thickBot="1" x14ac:dyDescent="0.3">
      <c r="B6" s="1669"/>
      <c r="C6" s="1671"/>
      <c r="D6" s="1673"/>
      <c r="E6" s="199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24</v>
      </c>
      <c r="D7" s="36"/>
      <c r="E7" s="36"/>
      <c r="F7" s="35" t="s">
        <v>429</v>
      </c>
      <c r="G7" s="36" t="str">
        <f>VLOOKUP(C7,'BASE DATOS'!A1:J104,7,FALSE)</f>
        <v>administracion.celaya@gruponazario.com</v>
      </c>
      <c r="H7" s="41"/>
    </row>
    <row r="8" spans="2:8" x14ac:dyDescent="0.25">
      <c r="B8" s="40" t="s">
        <v>425</v>
      </c>
      <c r="C8" s="38" t="str">
        <f>VLOOKUP(C7,'BASE DATOS'!A1:J105,3,FALSE)</f>
        <v>CONDOR #207 COL. ALAMOS 3RA SECCION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38024</v>
      </c>
      <c r="H9" s="42"/>
    </row>
    <row r="10" spans="2:8" x14ac:dyDescent="0.25">
      <c r="B10" s="40" t="s">
        <v>427</v>
      </c>
      <c r="C10" s="38" t="str">
        <f>VLOOKUP(C7,'BASE DATOS'!A1:J107,2,FALSE)</f>
        <v>NRE790906I88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461 1031611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0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572</v>
      </c>
      <c r="C13" s="1679"/>
      <c r="D13" s="1679"/>
      <c r="E13" s="60">
        <v>1</v>
      </c>
      <c r="F13" s="60" t="s">
        <v>449</v>
      </c>
      <c r="G13" s="62">
        <v>193.75</v>
      </c>
      <c r="H13" s="56">
        <f>+E13*G13</f>
        <v>193.75</v>
      </c>
    </row>
    <row r="14" spans="2:8" s="57" customFormat="1" ht="18.75" x14ac:dyDescent="0.3">
      <c r="B14" s="1790" t="s">
        <v>573</v>
      </c>
      <c r="C14" s="1791"/>
      <c r="D14" s="1791"/>
      <c r="E14" s="210">
        <v>1</v>
      </c>
      <c r="F14" s="210" t="s">
        <v>449</v>
      </c>
      <c r="G14" s="211">
        <v>534.21</v>
      </c>
      <c r="H14" s="208">
        <f>+E14*G14</f>
        <v>534.21</v>
      </c>
    </row>
    <row r="15" spans="2:8" s="57" customFormat="1" ht="18.75" x14ac:dyDescent="0.3">
      <c r="B15" s="1790" t="s">
        <v>574</v>
      </c>
      <c r="C15" s="1791"/>
      <c r="D15" s="1791"/>
      <c r="E15" s="210">
        <v>1</v>
      </c>
      <c r="F15" s="210" t="s">
        <v>449</v>
      </c>
      <c r="G15" s="211">
        <v>252.5</v>
      </c>
      <c r="H15" s="208">
        <f t="shared" ref="H15:H31" si="0">+E15*G15</f>
        <v>252.5</v>
      </c>
    </row>
    <row r="16" spans="2:8" s="57" customFormat="1" ht="18.75" x14ac:dyDescent="0.3">
      <c r="B16" s="1790" t="s">
        <v>575</v>
      </c>
      <c r="C16" s="1791"/>
      <c r="D16" s="1791"/>
      <c r="E16" s="210">
        <v>1</v>
      </c>
      <c r="F16" s="210" t="s">
        <v>449</v>
      </c>
      <c r="G16" s="211">
        <v>144.74</v>
      </c>
      <c r="H16" s="208">
        <f t="shared" si="0"/>
        <v>144.74</v>
      </c>
    </row>
    <row r="17" spans="2:8" s="57" customFormat="1" ht="18.75" x14ac:dyDescent="0.3">
      <c r="B17" s="1790" t="s">
        <v>576</v>
      </c>
      <c r="C17" s="1791"/>
      <c r="D17" s="1791"/>
      <c r="E17" s="210">
        <v>1</v>
      </c>
      <c r="F17" s="210" t="s">
        <v>449</v>
      </c>
      <c r="G17" s="211">
        <v>492.1</v>
      </c>
      <c r="H17" s="208">
        <f t="shared" si="0"/>
        <v>492.1</v>
      </c>
    </row>
    <row r="18" spans="2:8" s="57" customFormat="1" ht="18.75" x14ac:dyDescent="0.3">
      <c r="B18" s="1790" t="s">
        <v>577</v>
      </c>
      <c r="C18" s="1791"/>
      <c r="D18" s="1791"/>
      <c r="E18" s="210">
        <v>1</v>
      </c>
      <c r="F18" s="210" t="s">
        <v>449</v>
      </c>
      <c r="G18" s="211">
        <v>853.95</v>
      </c>
      <c r="H18" s="208">
        <f t="shared" si="0"/>
        <v>853.95</v>
      </c>
    </row>
    <row r="19" spans="2:8" s="57" customFormat="1" ht="18.75" x14ac:dyDescent="0.3">
      <c r="B19" s="1792" t="s">
        <v>578</v>
      </c>
      <c r="C19" s="1793"/>
      <c r="D19" s="1793"/>
      <c r="E19" s="210"/>
      <c r="F19" s="210"/>
      <c r="G19" s="211"/>
      <c r="H19" s="208"/>
    </row>
    <row r="20" spans="2:8" s="57" customFormat="1" ht="18.75" x14ac:dyDescent="0.3">
      <c r="B20" s="1790" t="s">
        <v>573</v>
      </c>
      <c r="C20" s="1791"/>
      <c r="D20" s="1791"/>
      <c r="E20" s="210">
        <v>1</v>
      </c>
      <c r="F20" s="210" t="s">
        <v>449</v>
      </c>
      <c r="G20" s="211">
        <v>534.21</v>
      </c>
      <c r="H20" s="208">
        <f>+E20*G20</f>
        <v>534.21</v>
      </c>
    </row>
    <row r="21" spans="2:8" s="57" customFormat="1" ht="18.75" x14ac:dyDescent="0.3">
      <c r="B21" s="1790" t="s">
        <v>579</v>
      </c>
      <c r="C21" s="1791"/>
      <c r="D21" s="1791"/>
      <c r="E21" s="210">
        <v>1</v>
      </c>
      <c r="F21" s="210" t="s">
        <v>449</v>
      </c>
      <c r="G21" s="211">
        <v>200</v>
      </c>
      <c r="H21" s="208">
        <f t="shared" si="0"/>
        <v>200</v>
      </c>
    </row>
    <row r="22" spans="2:8" s="57" customFormat="1" ht="18.75" x14ac:dyDescent="0.3">
      <c r="B22" s="1790" t="s">
        <v>580</v>
      </c>
      <c r="C22" s="1791"/>
      <c r="D22" s="1791"/>
      <c r="E22" s="210">
        <v>1</v>
      </c>
      <c r="F22" s="210" t="s">
        <v>449</v>
      </c>
      <c r="G22" s="211">
        <v>149.88</v>
      </c>
      <c r="H22" s="208">
        <f t="shared" si="0"/>
        <v>149.88</v>
      </c>
    </row>
    <row r="23" spans="2:8" s="57" customFormat="1" ht="18.75" x14ac:dyDescent="0.3">
      <c r="B23" s="1790" t="s">
        <v>576</v>
      </c>
      <c r="C23" s="1791"/>
      <c r="D23" s="1791"/>
      <c r="E23" s="210">
        <v>1</v>
      </c>
      <c r="F23" s="210" t="s">
        <v>449</v>
      </c>
      <c r="G23" s="211">
        <v>492.1</v>
      </c>
      <c r="H23" s="208">
        <f>+E23*G23</f>
        <v>492.1</v>
      </c>
    </row>
    <row r="24" spans="2:8" s="57" customFormat="1" ht="18.75" x14ac:dyDescent="0.3">
      <c r="B24" s="1790" t="s">
        <v>577</v>
      </c>
      <c r="C24" s="1791"/>
      <c r="D24" s="1791"/>
      <c r="E24" s="210">
        <v>1</v>
      </c>
      <c r="F24" s="210" t="s">
        <v>449</v>
      </c>
      <c r="G24" s="211">
        <v>853.95</v>
      </c>
      <c r="H24" s="208">
        <f>+E24*G24</f>
        <v>853.95</v>
      </c>
    </row>
    <row r="25" spans="2:8" s="57" customFormat="1" ht="18.75" x14ac:dyDescent="0.3">
      <c r="B25" s="1792" t="s">
        <v>581</v>
      </c>
      <c r="C25" s="1793"/>
      <c r="D25" s="1793"/>
      <c r="E25" s="210"/>
      <c r="F25" s="210"/>
      <c r="G25" s="211"/>
      <c r="H25" s="208"/>
    </row>
    <row r="26" spans="2:8" s="57" customFormat="1" ht="18.75" x14ac:dyDescent="0.3">
      <c r="B26" s="1790" t="s">
        <v>582</v>
      </c>
      <c r="C26" s="1791"/>
      <c r="D26" s="1791"/>
      <c r="E26" s="210">
        <v>1</v>
      </c>
      <c r="F26" s="210" t="s">
        <v>449</v>
      </c>
      <c r="G26" s="211">
        <v>377.53</v>
      </c>
      <c r="H26" s="208">
        <f t="shared" si="0"/>
        <v>377.53</v>
      </c>
    </row>
    <row r="27" spans="2:8" s="57" customFormat="1" ht="18.75" x14ac:dyDescent="0.3">
      <c r="B27" s="1790" t="s">
        <v>583</v>
      </c>
      <c r="C27" s="1791"/>
      <c r="D27" s="1791"/>
      <c r="E27" s="210">
        <v>1</v>
      </c>
      <c r="F27" s="210" t="s">
        <v>449</v>
      </c>
      <c r="G27" s="211">
        <v>1531.5</v>
      </c>
      <c r="H27" s="208">
        <f t="shared" si="0"/>
        <v>1531.5</v>
      </c>
    </row>
    <row r="28" spans="2:8" s="57" customFormat="1" ht="18.75" x14ac:dyDescent="0.3">
      <c r="B28" s="1792" t="s">
        <v>570</v>
      </c>
      <c r="C28" s="1793"/>
      <c r="D28" s="1793"/>
      <c r="E28" s="210"/>
      <c r="F28" s="210"/>
      <c r="G28" s="211"/>
      <c r="H28" s="208"/>
    </row>
    <row r="29" spans="2:8" s="57" customFormat="1" ht="18.75" x14ac:dyDescent="0.3">
      <c r="B29" s="1790" t="s">
        <v>584</v>
      </c>
      <c r="C29" s="1791"/>
      <c r="D29" s="1791"/>
      <c r="E29" s="210">
        <v>2</v>
      </c>
      <c r="F29" s="210" t="s">
        <v>449</v>
      </c>
      <c r="G29" s="211">
        <v>236.84</v>
      </c>
      <c r="H29" s="208">
        <f t="shared" si="0"/>
        <v>473.68</v>
      </c>
    </row>
    <row r="30" spans="2:8" s="57" customFormat="1" ht="18.75" x14ac:dyDescent="0.3">
      <c r="B30" s="1790" t="s">
        <v>585</v>
      </c>
      <c r="C30" s="1791"/>
      <c r="D30" s="1791"/>
      <c r="E30" s="210">
        <v>2</v>
      </c>
      <c r="F30" s="210" t="s">
        <v>449</v>
      </c>
      <c r="G30" s="211">
        <v>893.75</v>
      </c>
      <c r="H30" s="208">
        <f t="shared" si="0"/>
        <v>1787.5</v>
      </c>
    </row>
    <row r="31" spans="2:8" s="57" customFormat="1" ht="18.75" x14ac:dyDescent="0.3">
      <c r="B31" s="1790" t="s">
        <v>586</v>
      </c>
      <c r="C31" s="1791"/>
      <c r="D31" s="1791"/>
      <c r="E31" s="210">
        <v>2</v>
      </c>
      <c r="F31" s="210" t="s">
        <v>449</v>
      </c>
      <c r="G31" s="211">
        <v>523.75</v>
      </c>
      <c r="H31" s="208">
        <f t="shared" si="0"/>
        <v>1047.5</v>
      </c>
    </row>
    <row r="32" spans="2:8" s="57" customFormat="1" ht="18.75" x14ac:dyDescent="0.3">
      <c r="B32" s="1792" t="s">
        <v>587</v>
      </c>
      <c r="C32" s="1793"/>
      <c r="D32" s="1793"/>
      <c r="E32" s="210"/>
      <c r="F32" s="210"/>
      <c r="G32" s="211"/>
      <c r="H32" s="208"/>
    </row>
    <row r="33" spans="2:8" s="57" customFormat="1" ht="18.75" x14ac:dyDescent="0.3">
      <c r="B33" s="1790"/>
      <c r="C33" s="1791"/>
      <c r="D33" s="1791"/>
      <c r="E33" s="210"/>
      <c r="F33" s="210"/>
      <c r="G33" s="211"/>
      <c r="H33" s="208"/>
    </row>
    <row r="34" spans="2:8" x14ac:dyDescent="0.25">
      <c r="B34" s="53"/>
      <c r="C34" s="47"/>
      <c r="D34" s="47"/>
      <c r="E34" s="47"/>
      <c r="F34" s="47"/>
      <c r="G34" s="47"/>
      <c r="H34" s="55"/>
    </row>
    <row r="35" spans="2:8" ht="18.75" x14ac:dyDescent="0.3">
      <c r="B35" s="1685" t="s">
        <v>439</v>
      </c>
      <c r="C35" s="1686"/>
      <c r="D35" s="1686"/>
      <c r="E35" s="1686"/>
      <c r="F35" s="1686"/>
      <c r="G35" s="1686"/>
      <c r="H35" s="1687"/>
    </row>
    <row r="36" spans="2:8" ht="15.75" x14ac:dyDescent="0.25">
      <c r="B36" s="1680" t="s">
        <v>415</v>
      </c>
      <c r="C36" s="1681"/>
      <c r="D36" s="1681"/>
      <c r="E36" s="1681"/>
      <c r="F36" s="1681"/>
      <c r="G36" s="1681"/>
      <c r="H36" s="1682"/>
    </row>
    <row r="37" spans="2:8" ht="15.75" x14ac:dyDescent="0.25">
      <c r="B37" s="1680" t="s">
        <v>440</v>
      </c>
      <c r="C37" s="1681"/>
      <c r="D37" s="1681"/>
      <c r="E37" s="1681"/>
      <c r="F37" s="1681"/>
      <c r="G37" s="1681"/>
      <c r="H37" s="1682"/>
    </row>
    <row r="38" spans="2:8" ht="15.75" x14ac:dyDescent="0.25">
      <c r="B38" s="1680" t="s">
        <v>441</v>
      </c>
      <c r="C38" s="1681"/>
      <c r="D38" s="1681"/>
      <c r="E38" s="1681"/>
      <c r="F38" s="1681"/>
      <c r="G38" s="1681"/>
      <c r="H38" s="1682"/>
    </row>
    <row r="39" spans="2:8" ht="15.75" x14ac:dyDescent="0.25">
      <c r="B39" s="1680" t="s">
        <v>442</v>
      </c>
      <c r="C39" s="1681"/>
      <c r="D39" s="1681"/>
      <c r="E39" s="1681"/>
      <c r="F39" s="1681"/>
      <c r="G39" s="1681"/>
      <c r="H39" s="1682"/>
    </row>
    <row r="40" spans="2:8" ht="18.75" x14ac:dyDescent="0.3">
      <c r="B40" s="1685" t="s">
        <v>418</v>
      </c>
      <c r="C40" s="1686"/>
      <c r="D40" s="1686"/>
      <c r="E40" s="1686"/>
      <c r="F40" s="1686"/>
      <c r="G40" s="1686"/>
      <c r="H40" s="1687"/>
    </row>
    <row r="41" spans="2:8" x14ac:dyDescent="0.25">
      <c r="B41" s="1795"/>
      <c r="C41" s="1796"/>
      <c r="D41" s="1796"/>
      <c r="E41" s="204"/>
      <c r="F41" s="204"/>
      <c r="G41" s="204"/>
      <c r="H41" s="206"/>
    </row>
    <row r="42" spans="2:8" x14ac:dyDescent="0.25">
      <c r="B42" s="1795"/>
      <c r="C42" s="1796"/>
      <c r="D42" s="1796"/>
      <c r="E42" s="204"/>
      <c r="F42" s="204"/>
      <c r="G42" s="204"/>
      <c r="H42" s="206"/>
    </row>
    <row r="43" spans="2:8" ht="15.75" thickBot="1" x14ac:dyDescent="0.3">
      <c r="B43" s="1797"/>
      <c r="C43" s="1798"/>
      <c r="D43" s="1798"/>
      <c r="E43" s="205"/>
      <c r="F43" s="205"/>
      <c r="G43" s="205"/>
      <c r="H43" s="207"/>
    </row>
    <row r="44" spans="2:8" ht="18.75" x14ac:dyDescent="0.3">
      <c r="G44" s="48" t="s">
        <v>443</v>
      </c>
      <c r="H44" s="64">
        <f>SUM(H13:H33)</f>
        <v>9919.1</v>
      </c>
    </row>
    <row r="45" spans="2:8" ht="18.75" x14ac:dyDescent="0.3">
      <c r="G45" s="48" t="s">
        <v>444</v>
      </c>
      <c r="H45" s="64">
        <f>+H44*0.16</f>
        <v>1587.056</v>
      </c>
    </row>
    <row r="46" spans="2:8" ht="19.5" thickBot="1" x14ac:dyDescent="0.35">
      <c r="G46" s="49" t="s">
        <v>445</v>
      </c>
      <c r="H46" s="65">
        <f>+H44+H45</f>
        <v>11506.156000000001</v>
      </c>
    </row>
    <row r="48" spans="2:8" x14ac:dyDescent="0.25">
      <c r="B48" s="1787"/>
      <c r="C48" s="1787"/>
      <c r="D48" s="1787"/>
      <c r="E48" s="1787"/>
      <c r="F48" s="1787"/>
    </row>
    <row r="49" spans="2:6" x14ac:dyDescent="0.25">
      <c r="B49" s="1787"/>
      <c r="C49" s="1787"/>
      <c r="D49" s="1787"/>
      <c r="E49" s="1787"/>
      <c r="F49" s="1787"/>
    </row>
    <row r="50" spans="2:6" x14ac:dyDescent="0.25">
      <c r="B50" s="1794" t="s">
        <v>446</v>
      </c>
      <c r="C50" s="1794"/>
      <c r="D50" s="1794"/>
      <c r="E50" s="1794" t="s">
        <v>447</v>
      </c>
      <c r="F50" s="1794"/>
    </row>
  </sheetData>
  <mergeCells count="44">
    <mergeCell ref="E50:F50"/>
    <mergeCell ref="B50:D50"/>
    <mergeCell ref="B48:D49"/>
    <mergeCell ref="B22:D22"/>
    <mergeCell ref="B23:D23"/>
    <mergeCell ref="B24:D24"/>
    <mergeCell ref="B25:D25"/>
    <mergeCell ref="B29:D29"/>
    <mergeCell ref="B30:D30"/>
    <mergeCell ref="B31:D31"/>
    <mergeCell ref="B39:H39"/>
    <mergeCell ref="B40:H40"/>
    <mergeCell ref="B41:D41"/>
    <mergeCell ref="B42:D42"/>
    <mergeCell ref="B43:D43"/>
    <mergeCell ref="E48:F49"/>
    <mergeCell ref="B28:D28"/>
    <mergeCell ref="B35:H35"/>
    <mergeCell ref="B36:H36"/>
    <mergeCell ref="B37:H37"/>
    <mergeCell ref="B38:H38"/>
    <mergeCell ref="B32:D32"/>
    <mergeCell ref="B33:D33"/>
    <mergeCell ref="B27:D27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1:D21"/>
    <mergeCell ref="B26:D26"/>
    <mergeCell ref="B1:H1"/>
    <mergeCell ref="B2:H2"/>
    <mergeCell ref="B3:H3"/>
    <mergeCell ref="B4:H4"/>
    <mergeCell ref="B5:B6"/>
    <mergeCell ref="C5:C6"/>
    <mergeCell ref="D5:D6"/>
    <mergeCell ref="G5:G6"/>
    <mergeCell ref="H5:H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rgb="FFCC33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3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588</v>
      </c>
      <c r="E5" s="198" t="s">
        <v>421</v>
      </c>
      <c r="F5" s="33" t="str">
        <f>VLOOKUP(F6,OBRAS!A1:B25,2,FALSE)</f>
        <v>RESIDENCIAL ZURA</v>
      </c>
      <c r="G5" s="1670" t="s">
        <v>423</v>
      </c>
      <c r="H5" s="1674">
        <v>46031</v>
      </c>
    </row>
    <row r="6" spans="2:8" ht="15.75" thickBot="1" x14ac:dyDescent="0.3">
      <c r="B6" s="1669"/>
      <c r="C6" s="1671"/>
      <c r="D6" s="1673"/>
      <c r="E6" s="199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34</v>
      </c>
      <c r="D7" s="36"/>
      <c r="E7" s="36"/>
      <c r="F7" s="35" t="s">
        <v>429</v>
      </c>
      <c r="G7" s="36" t="str">
        <f>VLOOKUP(C7,'BASE DATOS'!A1:J104,7,FALSE)</f>
        <v>ventas01regsagama@gmail.com</v>
      </c>
      <c r="H7" s="41"/>
    </row>
    <row r="8" spans="2:8" x14ac:dyDescent="0.25">
      <c r="B8" s="40" t="s">
        <v>425</v>
      </c>
      <c r="C8" s="38" t="str">
        <f>VLOOKUP(C7,'BASE DATOS'!A1:J105,3,FALSE)</f>
        <v>CELAYA-SALAMANCA LIBRE KM 1.5, COL. ROSALINDA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38060</v>
      </c>
      <c r="H9" s="42"/>
    </row>
    <row r="10" spans="2:8" x14ac:dyDescent="0.25">
      <c r="B10" s="40" t="s">
        <v>427</v>
      </c>
      <c r="C10" s="38" t="str">
        <f>VLOOKUP(C7,'BASE DATOS'!A1:J107,2,FALSE)</f>
        <v>CLH020607SJ1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442 3949657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0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589</v>
      </c>
      <c r="C13" s="1679"/>
      <c r="D13" s="1679"/>
      <c r="E13" s="60">
        <v>4</v>
      </c>
      <c r="F13" s="60" t="s">
        <v>449</v>
      </c>
      <c r="G13" s="62">
        <v>121.77</v>
      </c>
      <c r="H13" s="56">
        <f>+E13*G13</f>
        <v>487.08</v>
      </c>
    </row>
    <row r="14" spans="2:8" s="57" customFormat="1" ht="18.75" x14ac:dyDescent="0.3">
      <c r="B14" s="1792" t="s">
        <v>590</v>
      </c>
      <c r="C14" s="1793"/>
      <c r="D14" s="1793"/>
      <c r="E14" s="210"/>
      <c r="F14" s="210"/>
      <c r="G14" s="211"/>
      <c r="H14" s="208">
        <f>+E14*G14</f>
        <v>0</v>
      </c>
    </row>
    <row r="15" spans="2:8" s="57" customFormat="1" ht="18.75" x14ac:dyDescent="0.3">
      <c r="B15" s="1790"/>
      <c r="C15" s="1791"/>
      <c r="D15" s="1791"/>
      <c r="E15" s="210"/>
      <c r="F15" s="210"/>
      <c r="G15" s="211"/>
      <c r="H15" s="208">
        <f t="shared" ref="H15:H24" si="0">+E15*G15</f>
        <v>0</v>
      </c>
    </row>
    <row r="16" spans="2:8" s="57" customFormat="1" ht="18.75" x14ac:dyDescent="0.3">
      <c r="B16" s="1790"/>
      <c r="C16" s="1791"/>
      <c r="D16" s="1791"/>
      <c r="E16" s="210"/>
      <c r="F16" s="210"/>
      <c r="G16" s="211"/>
      <c r="H16" s="208">
        <f t="shared" si="0"/>
        <v>0</v>
      </c>
    </row>
    <row r="17" spans="2:8" s="57" customFormat="1" ht="18.75" x14ac:dyDescent="0.3">
      <c r="B17" s="1790"/>
      <c r="C17" s="1791"/>
      <c r="D17" s="1791"/>
      <c r="E17" s="210"/>
      <c r="F17" s="210"/>
      <c r="G17" s="211"/>
      <c r="H17" s="208">
        <f t="shared" si="0"/>
        <v>0</v>
      </c>
    </row>
    <row r="18" spans="2:8" s="57" customFormat="1" ht="18.75" x14ac:dyDescent="0.3">
      <c r="B18" s="1790"/>
      <c r="C18" s="1791"/>
      <c r="D18" s="1791"/>
      <c r="E18" s="210"/>
      <c r="F18" s="210"/>
      <c r="G18" s="211"/>
      <c r="H18" s="208">
        <f t="shared" si="0"/>
        <v>0</v>
      </c>
    </row>
    <row r="19" spans="2:8" s="57" customFormat="1" ht="18.75" x14ac:dyDescent="0.3">
      <c r="B19" s="1790"/>
      <c r="C19" s="1791"/>
      <c r="D19" s="1791"/>
      <c r="E19" s="210"/>
      <c r="F19" s="210"/>
      <c r="G19" s="211"/>
      <c r="H19" s="208">
        <f t="shared" si="0"/>
        <v>0</v>
      </c>
    </row>
    <row r="20" spans="2:8" s="57" customFormat="1" ht="18.75" x14ac:dyDescent="0.3">
      <c r="B20" s="1790"/>
      <c r="C20" s="1791"/>
      <c r="D20" s="1791"/>
      <c r="E20" s="210"/>
      <c r="F20" s="210"/>
      <c r="G20" s="211"/>
      <c r="H20" s="208">
        <f t="shared" si="0"/>
        <v>0</v>
      </c>
    </row>
    <row r="21" spans="2:8" s="57" customFormat="1" ht="18.75" x14ac:dyDescent="0.3">
      <c r="B21" s="1790"/>
      <c r="C21" s="1791"/>
      <c r="D21" s="1791"/>
      <c r="E21" s="210"/>
      <c r="F21" s="210"/>
      <c r="G21" s="211"/>
      <c r="H21" s="208">
        <f t="shared" si="0"/>
        <v>0</v>
      </c>
    </row>
    <row r="22" spans="2:8" s="57" customFormat="1" ht="18.75" x14ac:dyDescent="0.3">
      <c r="B22" s="1790"/>
      <c r="C22" s="1791"/>
      <c r="D22" s="1791"/>
      <c r="E22" s="210"/>
      <c r="F22" s="210"/>
      <c r="G22" s="211"/>
      <c r="H22" s="208">
        <f t="shared" si="0"/>
        <v>0</v>
      </c>
    </row>
    <row r="23" spans="2:8" s="57" customFormat="1" ht="18.75" x14ac:dyDescent="0.3">
      <c r="B23" s="1790"/>
      <c r="C23" s="1791"/>
      <c r="D23" s="1791"/>
      <c r="E23" s="210"/>
      <c r="F23" s="210"/>
      <c r="G23" s="211"/>
      <c r="H23" s="208">
        <f t="shared" si="0"/>
        <v>0</v>
      </c>
    </row>
    <row r="24" spans="2:8" s="57" customFormat="1" ht="18.75" x14ac:dyDescent="0.3">
      <c r="B24" s="1790"/>
      <c r="C24" s="1791"/>
      <c r="D24" s="1791"/>
      <c r="E24" s="210"/>
      <c r="F24" s="210"/>
      <c r="G24" s="211"/>
      <c r="H24" s="208">
        <f t="shared" si="0"/>
        <v>0</v>
      </c>
    </row>
    <row r="25" spans="2:8" s="57" customFormat="1" ht="18.75" x14ac:dyDescent="0.3">
      <c r="B25" s="1790"/>
      <c r="C25" s="1791"/>
      <c r="D25" s="1791"/>
      <c r="E25" s="210"/>
      <c r="F25" s="210"/>
      <c r="G25" s="211"/>
      <c r="H25" s="20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95"/>
      <c r="C33" s="1796"/>
      <c r="D33" s="1796"/>
      <c r="E33" s="204"/>
      <c r="F33" s="204"/>
      <c r="G33" s="204"/>
      <c r="H33" s="206"/>
    </row>
    <row r="34" spans="2:8" x14ac:dyDescent="0.25">
      <c r="B34" s="1795"/>
      <c r="C34" s="1796"/>
      <c r="D34" s="1796"/>
      <c r="E34" s="204"/>
      <c r="F34" s="204"/>
      <c r="G34" s="204"/>
      <c r="H34" s="206"/>
    </row>
    <row r="35" spans="2:8" ht="15.75" thickBot="1" x14ac:dyDescent="0.3">
      <c r="B35" s="1797"/>
      <c r="C35" s="1798"/>
      <c r="D35" s="1798"/>
      <c r="E35" s="205"/>
      <c r="F35" s="205"/>
      <c r="G35" s="205"/>
      <c r="H35" s="207"/>
    </row>
    <row r="36" spans="2:8" ht="18.75" x14ac:dyDescent="0.3">
      <c r="G36" s="48" t="s">
        <v>443</v>
      </c>
      <c r="H36" s="64">
        <f>SUM(H13:H25)</f>
        <v>487.08</v>
      </c>
    </row>
    <row r="37" spans="2:8" ht="18.75" x14ac:dyDescent="0.3">
      <c r="G37" s="48" t="s">
        <v>444</v>
      </c>
      <c r="H37" s="64">
        <f>+H36*0.16</f>
        <v>77.9328</v>
      </c>
    </row>
    <row r="38" spans="2:8" ht="19.5" thickBot="1" x14ac:dyDescent="0.35">
      <c r="G38" s="49" t="s">
        <v>445</v>
      </c>
      <c r="H38" s="65">
        <f>+H36+H37</f>
        <v>565.01279999999997</v>
      </c>
    </row>
    <row r="40" spans="2:8" x14ac:dyDescent="0.25">
      <c r="B40" s="1787"/>
      <c r="C40" s="1787"/>
      <c r="D40" s="1787"/>
      <c r="E40" s="1787"/>
      <c r="F40" s="1787"/>
    </row>
    <row r="41" spans="2:8" x14ac:dyDescent="0.25">
      <c r="B41" s="1787"/>
      <c r="C41" s="1787"/>
      <c r="D41" s="1787"/>
      <c r="E41" s="1787"/>
      <c r="F41" s="1787"/>
    </row>
    <row r="42" spans="2:8" x14ac:dyDescent="0.25">
      <c r="B42" s="1794" t="s">
        <v>446</v>
      </c>
      <c r="C42" s="1794"/>
      <c r="D42" s="1794"/>
      <c r="E42" s="1794" t="s">
        <v>447</v>
      </c>
      <c r="F42" s="1794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rgb="FFCCCCFF"/>
    <pageSetUpPr fitToPage="1"/>
  </sheetPr>
  <dimension ref="B1:H44"/>
  <sheetViews>
    <sheetView topLeftCell="A16"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" style="32" customWidth="1"/>
    <col min="5" max="6" width="17.7109375" style="32" customWidth="1"/>
    <col min="7" max="7" width="18.8554687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-1668</v>
      </c>
      <c r="E5" s="198" t="s">
        <v>421</v>
      </c>
      <c r="F5" s="33" t="str">
        <f>VLOOKUP(F6,OBRAS!A1:B25,2,FALSE)</f>
        <v>ZURA, ANCONA, EL TAJO</v>
      </c>
      <c r="G5" s="1670" t="s">
        <v>423</v>
      </c>
      <c r="H5" s="1674">
        <v>46031</v>
      </c>
    </row>
    <row r="6" spans="2:8" ht="15.75" thickBot="1" x14ac:dyDescent="0.3">
      <c r="B6" s="1669"/>
      <c r="C6" s="1671"/>
      <c r="D6" s="1673"/>
      <c r="E6" s="199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214</v>
      </c>
      <c r="D7" s="36"/>
      <c r="E7" s="36"/>
      <c r="F7" s="35" t="s">
        <v>429</v>
      </c>
      <c r="G7" s="36" t="str">
        <f>VLOOKUP(C7,'BASE DATOS'!A1:J104,7,FALSE)</f>
        <v>refacciones.ielsa@gmail.com</v>
      </c>
      <c r="H7" s="41"/>
    </row>
    <row r="8" spans="2:8" x14ac:dyDescent="0.25">
      <c r="B8" s="40" t="s">
        <v>425</v>
      </c>
      <c r="C8" s="38" t="str">
        <f>VLOOKUP(C7,'BASE DATOS'!A1:J105,3,FALSE)</f>
        <v>-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IRAPUATO, GTO.</v>
      </c>
      <c r="D9" s="38"/>
      <c r="E9" s="38"/>
      <c r="F9" s="37" t="s">
        <v>431</v>
      </c>
      <c r="G9" s="50" t="str">
        <f>VLOOKUP(C7,'BASE DATOS'!A1:J106,9,FALSE)</f>
        <v>-</v>
      </c>
      <c r="H9" s="42"/>
    </row>
    <row r="10" spans="2:8" x14ac:dyDescent="0.25">
      <c r="B10" s="40" t="s">
        <v>427</v>
      </c>
      <c r="C10" s="38" t="str">
        <f>VLOOKUP(C7,'BASE DATOS'!A1:J107,2,FALSE)</f>
        <v>HEPY8903296L5</v>
      </c>
      <c r="D10" s="38"/>
      <c r="E10" s="38"/>
      <c r="F10" s="37" t="s">
        <v>432</v>
      </c>
      <c r="G10" s="38" t="str">
        <f>VLOOKUP(C7,'BASE DATOS'!A1:J107,10,FALSE)</f>
        <v>CREDITO 15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SIMPLIFICADO DE CONFIANZA</v>
      </c>
      <c r="D11" s="38"/>
      <c r="E11" s="38"/>
      <c r="F11" s="37" t="s">
        <v>433</v>
      </c>
      <c r="G11" s="38" t="str">
        <f>VLOOKUP(C7,'BASE DATOS'!A1:J108,6,FALSE)</f>
        <v>429 1056508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0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591</v>
      </c>
      <c r="C13" s="1679"/>
      <c r="D13" s="1679"/>
      <c r="E13" s="60">
        <v>4</v>
      </c>
      <c r="F13" s="60" t="s">
        <v>449</v>
      </c>
      <c r="G13" s="62">
        <v>2400</v>
      </c>
      <c r="H13" s="56">
        <f>+E13*G13</f>
        <v>9600</v>
      </c>
    </row>
    <row r="14" spans="2:8" s="57" customFormat="1" ht="18.75" x14ac:dyDescent="0.3">
      <c r="B14" s="1790" t="s">
        <v>592</v>
      </c>
      <c r="C14" s="1791"/>
      <c r="D14" s="1791"/>
      <c r="E14" s="210">
        <v>4</v>
      </c>
      <c r="F14" s="210" t="s">
        <v>449</v>
      </c>
      <c r="G14" s="211">
        <v>1500</v>
      </c>
      <c r="H14" s="208">
        <f>+E14*G14</f>
        <v>6000</v>
      </c>
    </row>
    <row r="15" spans="2:8" s="57" customFormat="1" ht="18.75" x14ac:dyDescent="0.3">
      <c r="B15" s="1790" t="s">
        <v>593</v>
      </c>
      <c r="C15" s="1791"/>
      <c r="D15" s="1791"/>
      <c r="E15" s="210">
        <v>4</v>
      </c>
      <c r="F15" s="210" t="s">
        <v>449</v>
      </c>
      <c r="G15" s="211">
        <v>70</v>
      </c>
      <c r="H15" s="208">
        <f t="shared" ref="H15:H24" si="0">+E15*G15</f>
        <v>280</v>
      </c>
    </row>
    <row r="16" spans="2:8" s="57" customFormat="1" ht="18.75" x14ac:dyDescent="0.3">
      <c r="B16" s="1790" t="s">
        <v>594</v>
      </c>
      <c r="C16" s="1791"/>
      <c r="D16" s="1791"/>
      <c r="E16" s="210">
        <v>4</v>
      </c>
      <c r="F16" s="210" t="s">
        <v>449</v>
      </c>
      <c r="G16" s="211">
        <v>310</v>
      </c>
      <c r="H16" s="208">
        <f t="shared" si="0"/>
        <v>1240</v>
      </c>
    </row>
    <row r="17" spans="2:8" s="57" customFormat="1" ht="18.75" x14ac:dyDescent="0.3">
      <c r="B17" s="1790" t="s">
        <v>595</v>
      </c>
      <c r="C17" s="1791"/>
      <c r="D17" s="1791"/>
      <c r="E17" s="210">
        <v>4</v>
      </c>
      <c r="F17" s="210" t="s">
        <v>449</v>
      </c>
      <c r="G17" s="211">
        <v>40</v>
      </c>
      <c r="H17" s="208">
        <f t="shared" si="0"/>
        <v>160</v>
      </c>
    </row>
    <row r="18" spans="2:8" s="57" customFormat="1" ht="18.75" x14ac:dyDescent="0.3">
      <c r="B18" s="1792" t="s">
        <v>596</v>
      </c>
      <c r="C18" s="1793"/>
      <c r="D18" s="1793"/>
      <c r="E18" s="210"/>
      <c r="F18" s="210"/>
      <c r="G18" s="211"/>
      <c r="H18" s="208">
        <f t="shared" si="0"/>
        <v>0</v>
      </c>
    </row>
    <row r="19" spans="2:8" s="57" customFormat="1" ht="18.75" x14ac:dyDescent="0.3">
      <c r="B19" s="1790"/>
      <c r="C19" s="1791"/>
      <c r="D19" s="1791"/>
      <c r="E19" s="210"/>
      <c r="F19" s="210"/>
      <c r="G19" s="211"/>
      <c r="H19" s="208">
        <f t="shared" si="0"/>
        <v>0</v>
      </c>
    </row>
    <row r="20" spans="2:8" s="57" customFormat="1" ht="18.75" x14ac:dyDescent="0.3">
      <c r="B20" s="1790"/>
      <c r="C20" s="1791"/>
      <c r="D20" s="1791"/>
      <c r="E20" s="210"/>
      <c r="F20" s="210"/>
      <c r="G20" s="211"/>
      <c r="H20" s="208">
        <f t="shared" si="0"/>
        <v>0</v>
      </c>
    </row>
    <row r="21" spans="2:8" s="57" customFormat="1" ht="18.75" x14ac:dyDescent="0.3">
      <c r="B21" s="1790"/>
      <c r="C21" s="1791"/>
      <c r="D21" s="1791"/>
      <c r="E21" s="210"/>
      <c r="F21" s="210"/>
      <c r="G21" s="211"/>
      <c r="H21" s="208">
        <f t="shared" si="0"/>
        <v>0</v>
      </c>
    </row>
    <row r="22" spans="2:8" s="57" customFormat="1" ht="18.75" x14ac:dyDescent="0.3">
      <c r="B22" s="1790"/>
      <c r="C22" s="1791"/>
      <c r="D22" s="1791"/>
      <c r="E22" s="210"/>
      <c r="F22" s="210"/>
      <c r="G22" s="211"/>
      <c r="H22" s="208">
        <f t="shared" si="0"/>
        <v>0</v>
      </c>
    </row>
    <row r="23" spans="2:8" s="57" customFormat="1" ht="18.75" x14ac:dyDescent="0.3">
      <c r="B23" s="1790"/>
      <c r="C23" s="1791"/>
      <c r="D23" s="1791"/>
      <c r="E23" s="210"/>
      <c r="F23" s="210"/>
      <c r="G23" s="211"/>
      <c r="H23" s="208">
        <f t="shared" si="0"/>
        <v>0</v>
      </c>
    </row>
    <row r="24" spans="2:8" s="57" customFormat="1" ht="18.75" x14ac:dyDescent="0.3">
      <c r="B24" s="1790"/>
      <c r="C24" s="1791"/>
      <c r="D24" s="1791"/>
      <c r="E24" s="210"/>
      <c r="F24" s="210"/>
      <c r="G24" s="211"/>
      <c r="H24" s="208">
        <f t="shared" si="0"/>
        <v>0</v>
      </c>
    </row>
    <row r="25" spans="2:8" s="57" customFormat="1" ht="18.75" x14ac:dyDescent="0.3">
      <c r="B25" s="1790"/>
      <c r="C25" s="1791"/>
      <c r="D25" s="1791"/>
      <c r="E25" s="210"/>
      <c r="F25" s="210"/>
      <c r="G25" s="211"/>
      <c r="H25" s="20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95"/>
      <c r="C33" s="1796"/>
      <c r="D33" s="1796"/>
      <c r="E33" s="204"/>
      <c r="F33" s="204"/>
      <c r="G33" s="204"/>
      <c r="H33" s="206"/>
    </row>
    <row r="34" spans="2:8" x14ac:dyDescent="0.25">
      <c r="B34" s="1795"/>
      <c r="C34" s="1796"/>
      <c r="D34" s="1796"/>
      <c r="E34" s="204"/>
      <c r="F34" s="204"/>
      <c r="G34" s="204"/>
      <c r="H34" s="206"/>
    </row>
    <row r="35" spans="2:8" ht="15.75" thickBot="1" x14ac:dyDescent="0.3">
      <c r="B35" s="1797"/>
      <c r="C35" s="1798"/>
      <c r="D35" s="1798"/>
      <c r="E35" s="205"/>
      <c r="F35" s="205"/>
      <c r="G35" s="205"/>
      <c r="H35" s="207"/>
    </row>
    <row r="36" spans="2:8" ht="18.75" x14ac:dyDescent="0.3">
      <c r="G36" s="48" t="s">
        <v>443</v>
      </c>
      <c r="H36" s="64">
        <f>SUM(H13:H25)</f>
        <v>17280</v>
      </c>
    </row>
    <row r="37" spans="2:8" ht="18.75" x14ac:dyDescent="0.3">
      <c r="G37" s="48" t="s">
        <v>444</v>
      </c>
      <c r="H37" s="64">
        <f>+H36*0.16</f>
        <v>2764.8</v>
      </c>
    </row>
    <row r="38" spans="2:8" ht="18.75" x14ac:dyDescent="0.3">
      <c r="G38" s="75" t="s">
        <v>464</v>
      </c>
      <c r="H38" s="64">
        <f>+H36*1.25%</f>
        <v>216</v>
      </c>
    </row>
    <row r="39" spans="2:8" ht="18.75" x14ac:dyDescent="0.3">
      <c r="G39" s="75" t="s">
        <v>525</v>
      </c>
      <c r="H39" s="64">
        <f>+H36*2%</f>
        <v>345.6</v>
      </c>
    </row>
    <row r="40" spans="2:8" ht="19.5" thickBot="1" x14ac:dyDescent="0.35">
      <c r="G40" s="49" t="s">
        <v>445</v>
      </c>
      <c r="H40" s="65">
        <f>+H36+H37-H38-H39</f>
        <v>19483.2</v>
      </c>
    </row>
    <row r="42" spans="2:8" x14ac:dyDescent="0.25">
      <c r="B42" s="1787"/>
      <c r="C42" s="1787"/>
      <c r="D42" s="1787"/>
      <c r="E42" s="1787"/>
      <c r="F42" s="1787"/>
    </row>
    <row r="43" spans="2:8" x14ac:dyDescent="0.25">
      <c r="B43" s="1787"/>
      <c r="C43" s="1787"/>
      <c r="D43" s="1787"/>
      <c r="E43" s="1787"/>
      <c r="F43" s="1787"/>
    </row>
    <row r="44" spans="2:8" x14ac:dyDescent="0.25">
      <c r="B44" s="1794" t="s">
        <v>446</v>
      </c>
      <c r="C44" s="1794"/>
      <c r="D44" s="1794"/>
      <c r="E44" s="1794" t="s">
        <v>447</v>
      </c>
      <c r="F44" s="1794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theme="9"/>
    <pageSetUpPr fitToPage="1"/>
  </sheetPr>
  <dimension ref="B1:H42"/>
  <sheetViews>
    <sheetView topLeftCell="A11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4.7109375" style="32" customWidth="1"/>
    <col min="4" max="4" width="13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-1669</v>
      </c>
      <c r="E5" s="198" t="s">
        <v>421</v>
      </c>
      <c r="F5" s="33" t="str">
        <f>VLOOKUP(F6,OBRAS!A1:B25,2,FALSE)</f>
        <v>ZURA, ANCONA, EL TAJO</v>
      </c>
      <c r="G5" s="1670" t="s">
        <v>423</v>
      </c>
      <c r="H5" s="1674">
        <v>46035</v>
      </c>
    </row>
    <row r="6" spans="2:8" ht="15.75" thickBot="1" x14ac:dyDescent="0.3">
      <c r="B6" s="1669"/>
      <c r="C6" s="1671"/>
      <c r="D6" s="1673"/>
      <c r="E6" s="199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10</v>
      </c>
      <c r="D7" s="36"/>
      <c r="E7" s="36"/>
      <c r="F7" s="35" t="s">
        <v>429</v>
      </c>
      <c r="G7" s="36" t="str">
        <f>VLOOKUP(C7,'BASE DATOS'!A1:J104,7,FALSE)</f>
        <v>controlistaCelayaCo@etbsa.com.mx</v>
      </c>
      <c r="H7" s="41"/>
    </row>
    <row r="8" spans="2:8" x14ac:dyDescent="0.25">
      <c r="B8" s="40" t="s">
        <v>425</v>
      </c>
      <c r="C8" s="38" t="str">
        <f>VLOOKUP(C7,'BASE DATOS'!A1:J105,3,FALSE)</f>
        <v>CARRETERA PANAMERICANA CELAYA SALAMANCA KM 61 S/N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38120</v>
      </c>
      <c r="H9" s="42"/>
    </row>
    <row r="10" spans="2:8" x14ac:dyDescent="0.25">
      <c r="B10" s="40" t="s">
        <v>427</v>
      </c>
      <c r="C10" s="38" t="str">
        <f>VLOOKUP(C7,'BASE DATOS'!A1:J107,2,FALSE)</f>
        <v>ETB860812I23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1518566 / 461 1184878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0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597</v>
      </c>
      <c r="C13" s="1679"/>
      <c r="D13" s="1679"/>
      <c r="E13" s="60">
        <v>7</v>
      </c>
      <c r="F13" s="60" t="s">
        <v>449</v>
      </c>
      <c r="G13" s="62">
        <v>40.69</v>
      </c>
      <c r="H13" s="56">
        <f>+E13*G13</f>
        <v>284.83</v>
      </c>
    </row>
    <row r="14" spans="2:8" s="57" customFormat="1" ht="18.75" x14ac:dyDescent="0.3">
      <c r="B14" s="1790" t="s">
        <v>598</v>
      </c>
      <c r="C14" s="1791"/>
      <c r="D14" s="1791"/>
      <c r="E14" s="210">
        <v>7</v>
      </c>
      <c r="F14" s="210" t="s">
        <v>449</v>
      </c>
      <c r="G14" s="211">
        <v>118.87</v>
      </c>
      <c r="H14" s="208">
        <f>+E14*G14</f>
        <v>832.09</v>
      </c>
    </row>
    <row r="15" spans="2:8" s="57" customFormat="1" ht="18.75" x14ac:dyDescent="0.3">
      <c r="B15" s="1792" t="s">
        <v>599</v>
      </c>
      <c r="C15" s="1793"/>
      <c r="D15" s="1793"/>
      <c r="E15" s="210"/>
      <c r="F15" s="210"/>
      <c r="G15" s="211"/>
      <c r="H15" s="208">
        <f t="shared" ref="H15:H24" si="0">+E15*G15</f>
        <v>0</v>
      </c>
    </row>
    <row r="16" spans="2:8" s="57" customFormat="1" ht="18.75" x14ac:dyDescent="0.3">
      <c r="B16" s="1790" t="s">
        <v>600</v>
      </c>
      <c r="C16" s="1791"/>
      <c r="D16" s="1791"/>
      <c r="E16" s="210">
        <v>1</v>
      </c>
      <c r="F16" s="210" t="s">
        <v>449</v>
      </c>
      <c r="G16" s="211">
        <v>1346.93</v>
      </c>
      <c r="H16" s="208">
        <f t="shared" si="0"/>
        <v>1346.93</v>
      </c>
    </row>
    <row r="17" spans="2:8" s="57" customFormat="1" ht="18.75" x14ac:dyDescent="0.3">
      <c r="B17" s="1790" t="s">
        <v>601</v>
      </c>
      <c r="C17" s="1791"/>
      <c r="D17" s="1791"/>
      <c r="E17" s="210">
        <v>1</v>
      </c>
      <c r="F17" s="210" t="s">
        <v>449</v>
      </c>
      <c r="G17" s="211">
        <v>808.78</v>
      </c>
      <c r="H17" s="208">
        <f t="shared" si="0"/>
        <v>808.78</v>
      </c>
    </row>
    <row r="18" spans="2:8" s="57" customFormat="1" ht="18.75" x14ac:dyDescent="0.3">
      <c r="B18" s="1790" t="s">
        <v>602</v>
      </c>
      <c r="C18" s="1791"/>
      <c r="D18" s="1791"/>
      <c r="E18" s="210">
        <v>1</v>
      </c>
      <c r="F18" s="210" t="s">
        <v>449</v>
      </c>
      <c r="G18" s="211">
        <v>2427.85</v>
      </c>
      <c r="H18" s="208">
        <f t="shared" si="0"/>
        <v>2427.85</v>
      </c>
    </row>
    <row r="19" spans="2:8" s="57" customFormat="1" ht="18.75" x14ac:dyDescent="0.3">
      <c r="B19" s="1790" t="s">
        <v>603</v>
      </c>
      <c r="C19" s="1791"/>
      <c r="D19" s="1791"/>
      <c r="E19" s="210">
        <v>1</v>
      </c>
      <c r="F19" s="210" t="s">
        <v>449</v>
      </c>
      <c r="G19" s="211">
        <v>1923.71</v>
      </c>
      <c r="H19" s="208">
        <f t="shared" si="0"/>
        <v>1923.71</v>
      </c>
    </row>
    <row r="20" spans="2:8" s="57" customFormat="1" ht="18.75" x14ac:dyDescent="0.3">
      <c r="B20" s="1792" t="s">
        <v>604</v>
      </c>
      <c r="C20" s="1793"/>
      <c r="D20" s="1793"/>
      <c r="E20" s="210"/>
      <c r="F20" s="210"/>
      <c r="G20" s="211"/>
      <c r="H20" s="208">
        <f t="shared" si="0"/>
        <v>0</v>
      </c>
    </row>
    <row r="21" spans="2:8" s="57" customFormat="1" ht="18.75" x14ac:dyDescent="0.3">
      <c r="B21" s="1790" t="s">
        <v>605</v>
      </c>
      <c r="C21" s="1791"/>
      <c r="D21" s="1791"/>
      <c r="E21" s="210">
        <v>1</v>
      </c>
      <c r="F21" s="210" t="s">
        <v>449</v>
      </c>
      <c r="G21" s="211">
        <v>1281.3499999999999</v>
      </c>
      <c r="H21" s="208">
        <f t="shared" si="0"/>
        <v>1281.3499999999999</v>
      </c>
    </row>
    <row r="22" spans="2:8" s="57" customFormat="1" ht="18.75" x14ac:dyDescent="0.3">
      <c r="B22" s="1790" t="s">
        <v>606</v>
      </c>
      <c r="C22" s="1791"/>
      <c r="D22" s="1791"/>
      <c r="E22" s="210">
        <v>1</v>
      </c>
      <c r="F22" s="210" t="s">
        <v>449</v>
      </c>
      <c r="G22" s="211">
        <v>747.59</v>
      </c>
      <c r="H22" s="208">
        <f t="shared" si="0"/>
        <v>747.59</v>
      </c>
    </row>
    <row r="23" spans="2:8" s="57" customFormat="1" ht="18.75" x14ac:dyDescent="0.3">
      <c r="B23" s="1790" t="s">
        <v>602</v>
      </c>
      <c r="C23" s="1791"/>
      <c r="D23" s="1791"/>
      <c r="E23" s="210">
        <v>1</v>
      </c>
      <c r="F23" s="210" t="s">
        <v>449</v>
      </c>
      <c r="G23" s="211">
        <v>2427.85</v>
      </c>
      <c r="H23" s="208">
        <f t="shared" si="0"/>
        <v>2427.85</v>
      </c>
    </row>
    <row r="24" spans="2:8" s="57" customFormat="1" ht="18.75" x14ac:dyDescent="0.3">
      <c r="B24" s="1790" t="s">
        <v>603</v>
      </c>
      <c r="C24" s="1791"/>
      <c r="D24" s="1791"/>
      <c r="E24" s="210">
        <v>1</v>
      </c>
      <c r="F24" s="210" t="s">
        <v>449</v>
      </c>
      <c r="G24" s="211">
        <v>1923.71</v>
      </c>
      <c r="H24" s="208">
        <f t="shared" si="0"/>
        <v>1923.71</v>
      </c>
    </row>
    <row r="25" spans="2:8" s="57" customFormat="1" ht="18.75" x14ac:dyDescent="0.3">
      <c r="B25" s="1792" t="s">
        <v>607</v>
      </c>
      <c r="C25" s="1793"/>
      <c r="D25" s="1793"/>
      <c r="E25" s="210"/>
      <c r="F25" s="210"/>
      <c r="G25" s="211"/>
      <c r="H25" s="20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95"/>
      <c r="C33" s="1796"/>
      <c r="D33" s="1796"/>
      <c r="E33" s="204"/>
      <c r="F33" s="204"/>
      <c r="G33" s="204"/>
      <c r="H33" s="206"/>
    </row>
    <row r="34" spans="2:8" x14ac:dyDescent="0.25">
      <c r="B34" s="1795"/>
      <c r="C34" s="1796"/>
      <c r="D34" s="1796"/>
      <c r="E34" s="204"/>
      <c r="F34" s="204"/>
      <c r="G34" s="204"/>
      <c r="H34" s="206"/>
    </row>
    <row r="35" spans="2:8" ht="15.75" thickBot="1" x14ac:dyDescent="0.3">
      <c r="B35" s="1797"/>
      <c r="C35" s="1798"/>
      <c r="D35" s="1798"/>
      <c r="E35" s="205"/>
      <c r="F35" s="205"/>
      <c r="G35" s="205"/>
      <c r="H35" s="207"/>
    </row>
    <row r="36" spans="2:8" ht="18.75" x14ac:dyDescent="0.3">
      <c r="G36" s="48" t="s">
        <v>443</v>
      </c>
      <c r="H36" s="64">
        <f>SUM(H13:H25)</f>
        <v>14004.689999999999</v>
      </c>
    </row>
    <row r="37" spans="2:8" ht="18.75" x14ac:dyDescent="0.3">
      <c r="G37" s="48" t="s">
        <v>444</v>
      </c>
      <c r="H37" s="64">
        <f>+H36*0.16</f>
        <v>2240.7503999999999</v>
      </c>
    </row>
    <row r="38" spans="2:8" ht="19.5" thickBot="1" x14ac:dyDescent="0.35">
      <c r="G38" s="49" t="s">
        <v>445</v>
      </c>
      <c r="H38" s="65">
        <f>+H36+H37</f>
        <v>16245.440399999999</v>
      </c>
    </row>
    <row r="40" spans="2:8" x14ac:dyDescent="0.25">
      <c r="B40" s="1787"/>
      <c r="C40" s="1787"/>
      <c r="D40" s="1787"/>
      <c r="E40" s="1787"/>
      <c r="F40" s="1787"/>
    </row>
    <row r="41" spans="2:8" x14ac:dyDescent="0.25">
      <c r="B41" s="1787"/>
      <c r="C41" s="1787"/>
      <c r="D41" s="1787"/>
      <c r="E41" s="1787"/>
      <c r="F41" s="1787"/>
    </row>
    <row r="42" spans="2:8" x14ac:dyDescent="0.25">
      <c r="B42" s="1794" t="s">
        <v>446</v>
      </c>
      <c r="C42" s="1794"/>
      <c r="D42" s="1794"/>
      <c r="E42" s="1794" t="s">
        <v>447</v>
      </c>
      <c r="F42" s="1794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4.85546875" style="32" customWidth="1"/>
    <col min="4" max="4" width="14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-1670</v>
      </c>
      <c r="E5" s="198" t="s">
        <v>421</v>
      </c>
      <c r="F5" s="33" t="str">
        <f>VLOOKUP(F6,OBRAS!A1:B25,2,FALSE)</f>
        <v>ZURA, ANCONA, EL TAJO</v>
      </c>
      <c r="G5" s="1670" t="s">
        <v>423</v>
      </c>
      <c r="H5" s="1674">
        <v>46035</v>
      </c>
    </row>
    <row r="6" spans="2:8" ht="15.75" thickBot="1" x14ac:dyDescent="0.3">
      <c r="B6" s="1669"/>
      <c r="C6" s="1671"/>
      <c r="D6" s="1673"/>
      <c r="E6" s="199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DATOS'!A1:J104,7,FALSE)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DATOS'!A1:J105,3,FALSE)</f>
        <v>AV. MEXICO JAPON #412 INT. 55 MICROPARQUE INDUSTRIAL</v>
      </c>
      <c r="D8" s="38"/>
      <c r="E8" s="38"/>
      <c r="F8" s="37" t="s">
        <v>430</v>
      </c>
      <c r="G8" s="38" t="str">
        <f>VLOOKUP(C7,'BASE DATOS'!A1:J105,8,FALSE)</f>
        <v>LUBRICANTES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LBA880808D36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0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556</v>
      </c>
      <c r="C13" s="1679"/>
      <c r="D13" s="1679"/>
      <c r="E13" s="60">
        <v>1000</v>
      </c>
      <c r="F13" s="60" t="s">
        <v>608</v>
      </c>
      <c r="G13" s="62">
        <v>67.5</v>
      </c>
      <c r="H13" s="56">
        <f>+E13*G13</f>
        <v>67500</v>
      </c>
    </row>
    <row r="14" spans="2:8" s="57" customFormat="1" ht="18.75" x14ac:dyDescent="0.3">
      <c r="B14" s="1790"/>
      <c r="C14" s="1791"/>
      <c r="D14" s="1791"/>
      <c r="E14" s="210"/>
      <c r="F14" s="210"/>
      <c r="G14" s="211"/>
      <c r="H14" s="208">
        <f>+E14*G14</f>
        <v>0</v>
      </c>
    </row>
    <row r="15" spans="2:8" s="57" customFormat="1" ht="18.75" x14ac:dyDescent="0.3">
      <c r="B15" s="1790"/>
      <c r="C15" s="1791"/>
      <c r="D15" s="1791"/>
      <c r="E15" s="210"/>
      <c r="F15" s="210"/>
      <c r="G15" s="211"/>
      <c r="H15" s="208">
        <f>+E15*G15</f>
        <v>0</v>
      </c>
    </row>
    <row r="16" spans="2:8" s="57" customFormat="1" ht="18.75" x14ac:dyDescent="0.3">
      <c r="B16" s="1799" t="s">
        <v>609</v>
      </c>
      <c r="C16" s="1800"/>
      <c r="D16" s="1800"/>
      <c r="E16" s="212">
        <v>600</v>
      </c>
      <c r="F16" s="213">
        <f>+E16*G13</f>
        <v>40500</v>
      </c>
      <c r="G16" s="211"/>
      <c r="H16" s="208"/>
    </row>
    <row r="17" spans="2:8" s="57" customFormat="1" ht="18.75" x14ac:dyDescent="0.3">
      <c r="B17" s="1799" t="s">
        <v>610</v>
      </c>
      <c r="C17" s="1800"/>
      <c r="D17" s="1800"/>
      <c r="E17" s="212">
        <v>58</v>
      </c>
      <c r="F17" s="213">
        <f>+E17*G13</f>
        <v>3915</v>
      </c>
      <c r="G17" s="211"/>
      <c r="H17" s="208"/>
    </row>
    <row r="18" spans="2:8" s="57" customFormat="1" ht="18.75" x14ac:dyDescent="0.3">
      <c r="B18" s="1799" t="s">
        <v>611</v>
      </c>
      <c r="C18" s="1800"/>
      <c r="D18" s="1800"/>
      <c r="E18" s="212">
        <v>342</v>
      </c>
      <c r="F18" s="213">
        <f>+E18*G13</f>
        <v>23085</v>
      </c>
      <c r="G18" s="211"/>
      <c r="H18" s="208"/>
    </row>
    <row r="19" spans="2:8" s="57" customFormat="1" ht="18.75" x14ac:dyDescent="0.3">
      <c r="B19" s="1790"/>
      <c r="C19" s="1791"/>
      <c r="D19" s="1791"/>
      <c r="E19" s="210"/>
      <c r="F19" s="210"/>
      <c r="G19" s="211"/>
      <c r="H19" s="208"/>
    </row>
    <row r="20" spans="2:8" s="57" customFormat="1" ht="18.75" x14ac:dyDescent="0.3">
      <c r="B20" s="1790"/>
      <c r="C20" s="1791"/>
      <c r="D20" s="1791"/>
      <c r="E20" s="210"/>
      <c r="F20" s="210"/>
      <c r="G20" s="211"/>
      <c r="H20" s="208"/>
    </row>
    <row r="21" spans="2:8" s="57" customFormat="1" ht="18.75" x14ac:dyDescent="0.3">
      <c r="B21" s="1790"/>
      <c r="C21" s="1791"/>
      <c r="D21" s="1791"/>
      <c r="E21" s="210"/>
      <c r="F21" s="210"/>
      <c r="G21" s="211"/>
      <c r="H21" s="208"/>
    </row>
    <row r="22" spans="2:8" s="57" customFormat="1" ht="18.75" x14ac:dyDescent="0.3">
      <c r="B22" s="1790"/>
      <c r="C22" s="1791"/>
      <c r="D22" s="1791"/>
      <c r="E22" s="210"/>
      <c r="F22" s="210"/>
      <c r="G22" s="211"/>
      <c r="H22" s="208"/>
    </row>
    <row r="23" spans="2:8" s="57" customFormat="1" ht="18.75" x14ac:dyDescent="0.3">
      <c r="B23" s="1790"/>
      <c r="C23" s="1791"/>
      <c r="D23" s="1791"/>
      <c r="E23" s="210"/>
      <c r="F23" s="210"/>
      <c r="G23" s="211"/>
      <c r="H23" s="208"/>
    </row>
    <row r="24" spans="2:8" s="57" customFormat="1" ht="18.75" x14ac:dyDescent="0.3">
      <c r="B24" s="1790"/>
      <c r="C24" s="1791"/>
      <c r="D24" s="1791"/>
      <c r="E24" s="210"/>
      <c r="F24" s="210"/>
      <c r="G24" s="211"/>
      <c r="H24" s="208"/>
    </row>
    <row r="25" spans="2:8" s="57" customFormat="1" ht="18.75" x14ac:dyDescent="0.3">
      <c r="B25" s="1790"/>
      <c r="C25" s="1791"/>
      <c r="D25" s="1791"/>
      <c r="E25" s="210"/>
      <c r="F25" s="210"/>
      <c r="G25" s="211"/>
      <c r="H25" s="20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95"/>
      <c r="C33" s="1796"/>
      <c r="D33" s="1796"/>
      <c r="E33" s="204"/>
      <c r="F33" s="204"/>
      <c r="G33" s="204"/>
      <c r="H33" s="206"/>
    </row>
    <row r="34" spans="2:8" x14ac:dyDescent="0.25">
      <c r="B34" s="1795"/>
      <c r="C34" s="1796"/>
      <c r="D34" s="1796"/>
      <c r="E34" s="204"/>
      <c r="F34" s="204"/>
      <c r="G34" s="204"/>
      <c r="H34" s="206"/>
    </row>
    <row r="35" spans="2:8" ht="15.75" thickBot="1" x14ac:dyDescent="0.3">
      <c r="B35" s="1797"/>
      <c r="C35" s="1798"/>
      <c r="D35" s="1798"/>
      <c r="E35" s="205"/>
      <c r="F35" s="205"/>
      <c r="G35" s="205"/>
      <c r="H35" s="207"/>
    </row>
    <row r="36" spans="2:8" ht="18.75" x14ac:dyDescent="0.3">
      <c r="G36" s="48" t="s">
        <v>443</v>
      </c>
      <c r="H36" s="64">
        <f>SUM(H13:H25)</f>
        <v>67500</v>
      </c>
    </row>
    <row r="37" spans="2:8" ht="18.75" x14ac:dyDescent="0.3">
      <c r="G37" s="48" t="s">
        <v>444</v>
      </c>
      <c r="H37" s="64">
        <f>+H36*0.16</f>
        <v>10800</v>
      </c>
    </row>
    <row r="38" spans="2:8" ht="19.5" thickBot="1" x14ac:dyDescent="0.35">
      <c r="G38" s="49" t="s">
        <v>445</v>
      </c>
      <c r="H38" s="65">
        <f>+H36+H37</f>
        <v>78300</v>
      </c>
    </row>
    <row r="40" spans="2:8" x14ac:dyDescent="0.25">
      <c r="B40" s="1787"/>
      <c r="C40" s="1787"/>
      <c r="D40" s="1787"/>
      <c r="E40" s="1787"/>
      <c r="F40" s="1787"/>
    </row>
    <row r="41" spans="2:8" x14ac:dyDescent="0.25">
      <c r="B41" s="1787"/>
      <c r="C41" s="1787"/>
      <c r="D41" s="1787"/>
      <c r="E41" s="1787"/>
      <c r="F41" s="1787"/>
    </row>
    <row r="42" spans="2:8" x14ac:dyDescent="0.25">
      <c r="B42" s="1794" t="s">
        <v>446</v>
      </c>
      <c r="C42" s="1794"/>
      <c r="D42" s="1794"/>
      <c r="E42" s="1794" t="s">
        <v>447</v>
      </c>
      <c r="F42" s="1794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4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rgb="FFCCCCFF"/>
    <pageSetUpPr fitToPage="1"/>
  </sheetPr>
  <dimension ref="B1:H44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140625" style="32" customWidth="1"/>
    <col min="4" max="4" width="14" style="32" customWidth="1"/>
    <col min="5" max="6" width="17.7109375" style="32" customWidth="1"/>
    <col min="7" max="7" width="19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-1671</v>
      </c>
      <c r="E5" s="198" t="s">
        <v>421</v>
      </c>
      <c r="F5" s="33" t="str">
        <f>VLOOKUP(F6,OBRAS!A1:B25,2,FALSE)</f>
        <v>ZURA, ANCONA, EL TAJO</v>
      </c>
      <c r="G5" s="1670" t="s">
        <v>423</v>
      </c>
      <c r="H5" s="1674">
        <v>46036</v>
      </c>
    </row>
    <row r="6" spans="2:8" ht="15.75" thickBot="1" x14ac:dyDescent="0.3">
      <c r="B6" s="1669"/>
      <c r="C6" s="1671"/>
      <c r="D6" s="1673"/>
      <c r="E6" s="199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214</v>
      </c>
      <c r="D7" s="36"/>
      <c r="E7" s="36"/>
      <c r="F7" s="35" t="s">
        <v>429</v>
      </c>
      <c r="G7" s="36" t="str">
        <f>VLOOKUP(C7,'BASE DATOS'!A1:J104,7,FALSE)</f>
        <v>refacciones.ielsa@gmail.com</v>
      </c>
      <c r="H7" s="41"/>
    </row>
    <row r="8" spans="2:8" x14ac:dyDescent="0.25">
      <c r="B8" s="40" t="s">
        <v>425</v>
      </c>
      <c r="C8" s="38" t="str">
        <f>VLOOKUP(C7,'BASE DATOS'!A1:J105,3,FALSE)</f>
        <v>-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IRAPUATO, GTO.</v>
      </c>
      <c r="D9" s="38"/>
      <c r="E9" s="38"/>
      <c r="F9" s="37" t="s">
        <v>431</v>
      </c>
      <c r="G9" s="50" t="str">
        <f>VLOOKUP(C7,'BASE DATOS'!A1:J106,9,FALSE)</f>
        <v>-</v>
      </c>
      <c r="H9" s="42"/>
    </row>
    <row r="10" spans="2:8" x14ac:dyDescent="0.25">
      <c r="B10" s="40" t="s">
        <v>427</v>
      </c>
      <c r="C10" s="38" t="str">
        <f>VLOOKUP(C7,'BASE DATOS'!A1:J107,2,FALSE)</f>
        <v>HEPY8903296L5</v>
      </c>
      <c r="D10" s="38"/>
      <c r="E10" s="38"/>
      <c r="F10" s="37" t="s">
        <v>432</v>
      </c>
      <c r="G10" s="38" t="str">
        <f>VLOOKUP(C7,'BASE DATOS'!A1:J107,10,FALSE)</f>
        <v>CREDITO 15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SIMPLIFICADO DE CONFIANZA</v>
      </c>
      <c r="D11" s="38"/>
      <c r="E11" s="38"/>
      <c r="F11" s="37" t="s">
        <v>433</v>
      </c>
      <c r="G11" s="38" t="str">
        <f>VLOOKUP(C7,'BASE DATOS'!A1:J108,6,FALSE)</f>
        <v>429 1056508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0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612</v>
      </c>
      <c r="C13" s="1679"/>
      <c r="D13" s="1679"/>
      <c r="E13" s="60">
        <v>4</v>
      </c>
      <c r="F13" s="60" t="s">
        <v>449</v>
      </c>
      <c r="G13" s="62">
        <v>3900</v>
      </c>
      <c r="H13" s="56">
        <f>+E13*G13</f>
        <v>15600</v>
      </c>
    </row>
    <row r="14" spans="2:8" s="57" customFormat="1" ht="18.75" x14ac:dyDescent="0.3">
      <c r="B14" s="1792" t="s">
        <v>613</v>
      </c>
      <c r="C14" s="1793"/>
      <c r="D14" s="1793"/>
      <c r="E14" s="210"/>
      <c r="F14" s="210"/>
      <c r="G14" s="211"/>
      <c r="H14" s="208">
        <f>+E14*G14</f>
        <v>0</v>
      </c>
    </row>
    <row r="15" spans="2:8" s="57" customFormat="1" ht="18.75" x14ac:dyDescent="0.3">
      <c r="B15" s="1790"/>
      <c r="C15" s="1791"/>
      <c r="D15" s="1791"/>
      <c r="E15" s="210"/>
      <c r="F15" s="210"/>
      <c r="G15" s="211"/>
      <c r="H15" s="208">
        <f t="shared" ref="H15:H24" si="0">+E15*G15</f>
        <v>0</v>
      </c>
    </row>
    <row r="16" spans="2:8" s="57" customFormat="1" ht="18.75" x14ac:dyDescent="0.3">
      <c r="B16" s="1790"/>
      <c r="C16" s="1791"/>
      <c r="D16" s="1791"/>
      <c r="E16" s="210"/>
      <c r="F16" s="210"/>
      <c r="G16" s="211"/>
      <c r="H16" s="208">
        <f t="shared" si="0"/>
        <v>0</v>
      </c>
    </row>
    <row r="17" spans="2:8" s="57" customFormat="1" ht="18.75" x14ac:dyDescent="0.3">
      <c r="B17" s="1790"/>
      <c r="C17" s="1791"/>
      <c r="D17" s="1791"/>
      <c r="E17" s="210"/>
      <c r="F17" s="210"/>
      <c r="G17" s="211"/>
      <c r="H17" s="208">
        <f t="shared" si="0"/>
        <v>0</v>
      </c>
    </row>
    <row r="18" spans="2:8" s="57" customFormat="1" ht="18.75" x14ac:dyDescent="0.3">
      <c r="B18" s="1790"/>
      <c r="C18" s="1791"/>
      <c r="D18" s="1791"/>
      <c r="E18" s="210"/>
      <c r="F18" s="210"/>
      <c r="G18" s="211"/>
      <c r="H18" s="208">
        <f t="shared" si="0"/>
        <v>0</v>
      </c>
    </row>
    <row r="19" spans="2:8" s="57" customFormat="1" ht="18.75" x14ac:dyDescent="0.3">
      <c r="B19" s="1790"/>
      <c r="C19" s="1791"/>
      <c r="D19" s="1791"/>
      <c r="E19" s="210"/>
      <c r="F19" s="210"/>
      <c r="G19" s="211"/>
      <c r="H19" s="208">
        <f t="shared" si="0"/>
        <v>0</v>
      </c>
    </row>
    <row r="20" spans="2:8" s="57" customFormat="1" ht="18.75" x14ac:dyDescent="0.3">
      <c r="B20" s="1790"/>
      <c r="C20" s="1791"/>
      <c r="D20" s="1791"/>
      <c r="E20" s="210"/>
      <c r="F20" s="210"/>
      <c r="G20" s="211"/>
      <c r="H20" s="208">
        <f t="shared" si="0"/>
        <v>0</v>
      </c>
    </row>
    <row r="21" spans="2:8" s="57" customFormat="1" ht="18.75" x14ac:dyDescent="0.3">
      <c r="B21" s="1790"/>
      <c r="C21" s="1791"/>
      <c r="D21" s="1791"/>
      <c r="E21" s="210"/>
      <c r="F21" s="210"/>
      <c r="G21" s="211"/>
      <c r="H21" s="208">
        <f t="shared" si="0"/>
        <v>0</v>
      </c>
    </row>
    <row r="22" spans="2:8" s="57" customFormat="1" ht="18.75" x14ac:dyDescent="0.3">
      <c r="B22" s="1790"/>
      <c r="C22" s="1791"/>
      <c r="D22" s="1791"/>
      <c r="E22" s="210"/>
      <c r="F22" s="210"/>
      <c r="G22" s="211"/>
      <c r="H22" s="208">
        <f t="shared" si="0"/>
        <v>0</v>
      </c>
    </row>
    <row r="23" spans="2:8" s="57" customFormat="1" ht="18.75" x14ac:dyDescent="0.3">
      <c r="B23" s="1790"/>
      <c r="C23" s="1791"/>
      <c r="D23" s="1791"/>
      <c r="E23" s="210"/>
      <c r="F23" s="210"/>
      <c r="G23" s="211"/>
      <c r="H23" s="208">
        <f t="shared" si="0"/>
        <v>0</v>
      </c>
    </row>
    <row r="24" spans="2:8" s="57" customFormat="1" ht="18.75" x14ac:dyDescent="0.3">
      <c r="B24" s="1790"/>
      <c r="C24" s="1791"/>
      <c r="D24" s="1791"/>
      <c r="E24" s="210"/>
      <c r="F24" s="210"/>
      <c r="G24" s="211"/>
      <c r="H24" s="208">
        <f t="shared" si="0"/>
        <v>0</v>
      </c>
    </row>
    <row r="25" spans="2:8" s="57" customFormat="1" ht="18.75" x14ac:dyDescent="0.3">
      <c r="B25" s="1790"/>
      <c r="C25" s="1791"/>
      <c r="D25" s="1791"/>
      <c r="E25" s="210"/>
      <c r="F25" s="210"/>
      <c r="G25" s="211"/>
      <c r="H25" s="20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795"/>
      <c r="C33" s="1796"/>
      <c r="D33" s="1796"/>
      <c r="E33" s="204"/>
      <c r="F33" s="204"/>
      <c r="G33" s="204"/>
      <c r="H33" s="206"/>
    </row>
    <row r="34" spans="2:8" x14ac:dyDescent="0.25">
      <c r="B34" s="1795"/>
      <c r="C34" s="1796"/>
      <c r="D34" s="1796"/>
      <c r="E34" s="204"/>
      <c r="F34" s="204"/>
      <c r="G34" s="204"/>
      <c r="H34" s="206"/>
    </row>
    <row r="35" spans="2:8" ht="15.75" thickBot="1" x14ac:dyDescent="0.3">
      <c r="B35" s="1797"/>
      <c r="C35" s="1798"/>
      <c r="D35" s="1798"/>
      <c r="E35" s="205"/>
      <c r="F35" s="205"/>
      <c r="G35" s="205"/>
      <c r="H35" s="207"/>
    </row>
    <row r="36" spans="2:8" ht="18.75" x14ac:dyDescent="0.3">
      <c r="G36" s="48" t="s">
        <v>443</v>
      </c>
      <c r="H36" s="64">
        <f>SUM(H13:H25)</f>
        <v>15600</v>
      </c>
    </row>
    <row r="37" spans="2:8" ht="18.75" x14ac:dyDescent="0.3">
      <c r="G37" s="48" t="s">
        <v>444</v>
      </c>
      <c r="H37" s="64">
        <f>+H36*0.16</f>
        <v>2496</v>
      </c>
    </row>
    <row r="38" spans="2:8" ht="18.75" x14ac:dyDescent="0.3">
      <c r="G38" s="75" t="s">
        <v>464</v>
      </c>
      <c r="H38" s="64">
        <f>+H36*1.25%</f>
        <v>195</v>
      </c>
    </row>
    <row r="39" spans="2:8" ht="18.75" x14ac:dyDescent="0.3">
      <c r="G39" s="75" t="s">
        <v>525</v>
      </c>
      <c r="H39" s="64">
        <f>+H36*2%</f>
        <v>312</v>
      </c>
    </row>
    <row r="40" spans="2:8" ht="19.5" thickBot="1" x14ac:dyDescent="0.35">
      <c r="G40" s="49" t="s">
        <v>445</v>
      </c>
      <c r="H40" s="65">
        <f>+H36+H37-H38-H39</f>
        <v>17589</v>
      </c>
    </row>
    <row r="42" spans="2:8" x14ac:dyDescent="0.25">
      <c r="B42" s="1787"/>
      <c r="C42" s="1787"/>
      <c r="D42" s="1787"/>
      <c r="E42" s="1787"/>
      <c r="F42" s="1787"/>
    </row>
    <row r="43" spans="2:8" x14ac:dyDescent="0.25">
      <c r="B43" s="1787"/>
      <c r="C43" s="1787"/>
      <c r="D43" s="1787"/>
      <c r="E43" s="1787"/>
      <c r="F43" s="1787"/>
    </row>
    <row r="44" spans="2:8" x14ac:dyDescent="0.25">
      <c r="B44" s="1794" t="s">
        <v>446</v>
      </c>
      <c r="C44" s="1794"/>
      <c r="D44" s="1794"/>
      <c r="E44" s="1794" t="s">
        <v>447</v>
      </c>
      <c r="F44" s="1794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>
    <tabColor rgb="FFCC3300"/>
    <pageSetUpPr fitToPage="1"/>
  </sheetPr>
  <dimension ref="B1:H42"/>
  <sheetViews>
    <sheetView topLeftCell="A5"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614</v>
      </c>
      <c r="E5" s="201" t="s">
        <v>421</v>
      </c>
      <c r="F5" s="33" t="str">
        <f>VLOOKUP(F6,OBRAS!A1:B25,2,FALSE)</f>
        <v>EL TAJO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202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34</v>
      </c>
      <c r="D7" s="36"/>
      <c r="E7" s="36"/>
      <c r="F7" s="35" t="s">
        <v>429</v>
      </c>
      <c r="G7" s="36" t="str">
        <f>VLOOKUP(C7,'BASE DATOS'!A1:J104,7,FALSE)</f>
        <v>ventas01regsagama@gmail.com</v>
      </c>
      <c r="H7" s="41"/>
    </row>
    <row r="8" spans="2:8" x14ac:dyDescent="0.25">
      <c r="B8" s="40" t="s">
        <v>425</v>
      </c>
      <c r="C8" s="38" t="str">
        <f>VLOOKUP(C7,'BASE DATOS'!A1:J105,3,FALSE)</f>
        <v>CELAYA-SALAMANCA LIBRE KM 1.5, COL. ROSALINDA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38060</v>
      </c>
      <c r="H9" s="42"/>
    </row>
    <row r="10" spans="2:8" x14ac:dyDescent="0.25">
      <c r="B10" s="40" t="s">
        <v>427</v>
      </c>
      <c r="C10" s="38" t="str">
        <f>VLOOKUP(C7,'BASE DATOS'!A1:J107,2,FALSE)</f>
        <v>CLH020607SJ1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442 3949657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0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615</v>
      </c>
      <c r="C13" s="1679"/>
      <c r="D13" s="1679"/>
      <c r="E13" s="60">
        <v>2</v>
      </c>
      <c r="F13" s="60" t="s">
        <v>449</v>
      </c>
      <c r="G13" s="62">
        <v>105.71</v>
      </c>
      <c r="H13" s="56">
        <f>+E13*G13</f>
        <v>211.42</v>
      </c>
    </row>
    <row r="14" spans="2:8" s="57" customFormat="1" ht="18.75" x14ac:dyDescent="0.3">
      <c r="B14" s="1808" t="s">
        <v>616</v>
      </c>
      <c r="C14" s="1809"/>
      <c r="D14" s="1809"/>
      <c r="E14" s="221">
        <v>1</v>
      </c>
      <c r="F14" s="221" t="s">
        <v>449</v>
      </c>
      <c r="G14" s="222">
        <v>60.31</v>
      </c>
      <c r="H14" s="219">
        <f>+E14*G14</f>
        <v>60.31</v>
      </c>
    </row>
    <row r="15" spans="2:8" s="57" customFormat="1" ht="18.75" x14ac:dyDescent="0.3">
      <c r="B15" s="1808" t="s">
        <v>617</v>
      </c>
      <c r="C15" s="1809"/>
      <c r="D15" s="1809"/>
      <c r="E15" s="221">
        <v>1</v>
      </c>
      <c r="F15" s="221" t="s">
        <v>449</v>
      </c>
      <c r="G15" s="222">
        <v>113.55</v>
      </c>
      <c r="H15" s="219">
        <f t="shared" ref="H15:H24" si="0">+E15*G15</f>
        <v>113.55</v>
      </c>
    </row>
    <row r="16" spans="2:8" s="57" customFormat="1" ht="18.75" x14ac:dyDescent="0.3">
      <c r="B16" s="1808" t="s">
        <v>618</v>
      </c>
      <c r="C16" s="1809"/>
      <c r="D16" s="1809"/>
      <c r="E16" s="221">
        <v>1</v>
      </c>
      <c r="F16" s="221" t="s">
        <v>449</v>
      </c>
      <c r="G16" s="222">
        <v>66.02</v>
      </c>
      <c r="H16" s="219">
        <f t="shared" si="0"/>
        <v>66.02</v>
      </c>
    </row>
    <row r="17" spans="2:8" s="57" customFormat="1" ht="18.75" x14ac:dyDescent="0.3">
      <c r="B17" s="1808" t="s">
        <v>619</v>
      </c>
      <c r="C17" s="1809"/>
      <c r="D17" s="1809"/>
      <c r="E17" s="221">
        <v>7</v>
      </c>
      <c r="F17" s="221" t="s">
        <v>620</v>
      </c>
      <c r="G17" s="222">
        <v>21.55</v>
      </c>
      <c r="H17" s="219">
        <f t="shared" si="0"/>
        <v>150.85</v>
      </c>
    </row>
    <row r="18" spans="2:8" s="57" customFormat="1" ht="18.75" x14ac:dyDescent="0.3">
      <c r="B18" s="1806" t="s">
        <v>455</v>
      </c>
      <c r="C18" s="1807"/>
      <c r="D18" s="1807"/>
      <c r="E18" s="221"/>
      <c r="F18" s="221"/>
      <c r="G18" s="222"/>
      <c r="H18" s="219">
        <f t="shared" si="0"/>
        <v>0</v>
      </c>
    </row>
    <row r="19" spans="2:8" s="57" customFormat="1" ht="18.75" x14ac:dyDescent="0.3">
      <c r="B19" s="1808"/>
      <c r="C19" s="1809"/>
      <c r="D19" s="1809"/>
      <c r="E19" s="221"/>
      <c r="F19" s="221"/>
      <c r="G19" s="222"/>
      <c r="H19" s="219">
        <f t="shared" si="0"/>
        <v>0</v>
      </c>
    </row>
    <row r="20" spans="2:8" s="57" customFormat="1" ht="18.75" x14ac:dyDescent="0.3">
      <c r="B20" s="1808"/>
      <c r="C20" s="1809"/>
      <c r="D20" s="1809"/>
      <c r="E20" s="221"/>
      <c r="F20" s="221"/>
      <c r="G20" s="222"/>
      <c r="H20" s="219">
        <f t="shared" si="0"/>
        <v>0</v>
      </c>
    </row>
    <row r="21" spans="2:8" s="57" customFormat="1" ht="18.75" x14ac:dyDescent="0.3">
      <c r="B21" s="1808"/>
      <c r="C21" s="1809"/>
      <c r="D21" s="1809"/>
      <c r="E21" s="221"/>
      <c r="F21" s="221"/>
      <c r="G21" s="222"/>
      <c r="H21" s="219">
        <f t="shared" si="0"/>
        <v>0</v>
      </c>
    </row>
    <row r="22" spans="2:8" s="57" customFormat="1" ht="18.75" x14ac:dyDescent="0.3">
      <c r="B22" s="1808"/>
      <c r="C22" s="1809"/>
      <c r="D22" s="1809"/>
      <c r="E22" s="221"/>
      <c r="F22" s="221"/>
      <c r="G22" s="222"/>
      <c r="H22" s="219">
        <f t="shared" si="0"/>
        <v>0</v>
      </c>
    </row>
    <row r="23" spans="2:8" s="57" customFormat="1" ht="18.75" x14ac:dyDescent="0.3">
      <c r="B23" s="1808"/>
      <c r="C23" s="1809"/>
      <c r="D23" s="1809"/>
      <c r="E23" s="221"/>
      <c r="F23" s="221"/>
      <c r="G23" s="222"/>
      <c r="H23" s="219">
        <f t="shared" si="0"/>
        <v>0</v>
      </c>
    </row>
    <row r="24" spans="2:8" s="57" customFormat="1" ht="18.75" x14ac:dyDescent="0.3">
      <c r="B24" s="1808"/>
      <c r="C24" s="1809"/>
      <c r="D24" s="1809"/>
      <c r="E24" s="221"/>
      <c r="F24" s="221"/>
      <c r="G24" s="222"/>
      <c r="H24" s="219">
        <f t="shared" si="0"/>
        <v>0</v>
      </c>
    </row>
    <row r="25" spans="2:8" s="57" customFormat="1" ht="18.75" x14ac:dyDescent="0.3">
      <c r="B25" s="1808"/>
      <c r="C25" s="1809"/>
      <c r="D25" s="1809"/>
      <c r="E25" s="221"/>
      <c r="F25" s="221"/>
      <c r="G25" s="222"/>
      <c r="H25" s="22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02"/>
      <c r="C33" s="1803"/>
      <c r="D33" s="1803"/>
      <c r="E33" s="215"/>
      <c r="F33" s="215"/>
      <c r="G33" s="215"/>
      <c r="H33" s="217"/>
    </row>
    <row r="34" spans="2:8" x14ac:dyDescent="0.25">
      <c r="B34" s="1802"/>
      <c r="C34" s="1803"/>
      <c r="D34" s="1803"/>
      <c r="E34" s="215"/>
      <c r="F34" s="215"/>
      <c r="G34" s="215"/>
      <c r="H34" s="217"/>
    </row>
    <row r="35" spans="2:8" ht="15.75" thickBot="1" x14ac:dyDescent="0.3">
      <c r="B35" s="1804"/>
      <c r="C35" s="1805"/>
      <c r="D35" s="1805"/>
      <c r="E35" s="216"/>
      <c r="F35" s="216"/>
      <c r="G35" s="216"/>
      <c r="H35" s="218"/>
    </row>
    <row r="36" spans="2:8" ht="18.75" x14ac:dyDescent="0.3">
      <c r="G36" s="48" t="s">
        <v>443</v>
      </c>
      <c r="H36" s="64">
        <f>SUM(H13:H25)</f>
        <v>602.15</v>
      </c>
    </row>
    <row r="37" spans="2:8" ht="18.75" x14ac:dyDescent="0.3">
      <c r="G37" s="48" t="s">
        <v>444</v>
      </c>
      <c r="H37" s="64">
        <f>+H36*0.16</f>
        <v>96.343999999999994</v>
      </c>
    </row>
    <row r="38" spans="2:8" ht="19.5" thickBot="1" x14ac:dyDescent="0.35">
      <c r="G38" s="49" t="s">
        <v>445</v>
      </c>
      <c r="H38" s="65">
        <f>+H36+H37</f>
        <v>698.49399999999991</v>
      </c>
    </row>
    <row r="40" spans="2:8" x14ac:dyDescent="0.25">
      <c r="B40" s="1796"/>
      <c r="C40" s="1796"/>
      <c r="D40" s="1796"/>
      <c r="E40" s="1796"/>
      <c r="F40" s="1796"/>
    </row>
    <row r="41" spans="2:8" x14ac:dyDescent="0.25">
      <c r="B41" s="1796"/>
      <c r="C41" s="1796"/>
      <c r="D41" s="1796"/>
      <c r="E41" s="1796"/>
      <c r="F41" s="1796"/>
    </row>
    <row r="42" spans="2:8" x14ac:dyDescent="0.25">
      <c r="B42" s="1801" t="s">
        <v>446</v>
      </c>
      <c r="C42" s="1801"/>
      <c r="D42" s="1801"/>
      <c r="E42" s="1801" t="s">
        <v>447</v>
      </c>
      <c r="F42" s="1801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>
    <tabColor theme="0" tint="-0.499984740745262"/>
    <pageSetUpPr fitToPage="1"/>
  </sheetPr>
  <dimension ref="B1:H43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2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625</v>
      </c>
      <c r="E5" s="201" t="s">
        <v>421</v>
      </c>
      <c r="F5" s="33" t="str">
        <f>VLOOKUP(F6,OBRAS!A1:B25,2,FALSE)</f>
        <v>EL TAJO</v>
      </c>
      <c r="G5" s="1670" t="s">
        <v>423</v>
      </c>
      <c r="H5" s="1674">
        <v>46037</v>
      </c>
    </row>
    <row r="6" spans="2:8" ht="15.75" thickBot="1" x14ac:dyDescent="0.3">
      <c r="B6" s="1669"/>
      <c r="C6" s="1671"/>
      <c r="D6" s="1673"/>
      <c r="E6" s="202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DATOS'!A1:J104,7,FALSE)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DATOS'!A1:J105,3,FALSE)</f>
        <v>AV. IRRIGACION #111-BIS COL. ALFREDO VAZQUEZ BONFIL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GAPA741116TQ6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0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621</v>
      </c>
      <c r="C13" s="1679"/>
      <c r="D13" s="1679"/>
      <c r="E13" s="60">
        <v>2</v>
      </c>
      <c r="F13" s="60" t="s">
        <v>449</v>
      </c>
      <c r="G13" s="62">
        <v>1551.72</v>
      </c>
      <c r="H13" s="56">
        <f>+E13*G13</f>
        <v>3103.44</v>
      </c>
    </row>
    <row r="14" spans="2:8" s="57" customFormat="1" ht="18.75" x14ac:dyDescent="0.3">
      <c r="B14" s="1806" t="s">
        <v>623</v>
      </c>
      <c r="C14" s="1807"/>
      <c r="D14" s="1807"/>
      <c r="E14" s="109"/>
      <c r="F14" s="109"/>
      <c r="G14" s="110"/>
      <c r="H14" s="111"/>
    </row>
    <row r="15" spans="2:8" s="57" customFormat="1" ht="18.75" x14ac:dyDescent="0.3">
      <c r="B15" s="1808" t="s">
        <v>622</v>
      </c>
      <c r="C15" s="1809"/>
      <c r="D15" s="1809"/>
      <c r="E15" s="221">
        <v>2</v>
      </c>
      <c r="F15" s="221" t="s">
        <v>449</v>
      </c>
      <c r="G15" s="222">
        <v>1456.9</v>
      </c>
      <c r="H15" s="219">
        <f>+E15*G15</f>
        <v>2913.8</v>
      </c>
    </row>
    <row r="16" spans="2:8" s="57" customFormat="1" ht="18.75" x14ac:dyDescent="0.3">
      <c r="B16" s="1806" t="s">
        <v>624</v>
      </c>
      <c r="C16" s="1807"/>
      <c r="D16" s="1807"/>
      <c r="E16" s="221"/>
      <c r="F16" s="221"/>
      <c r="G16" s="222"/>
      <c r="H16" s="219">
        <f t="shared" ref="H16:H25" si="0">+E16*G16</f>
        <v>0</v>
      </c>
    </row>
    <row r="17" spans="2:8" s="57" customFormat="1" ht="18.75" x14ac:dyDescent="0.3">
      <c r="B17" s="1808"/>
      <c r="C17" s="1809"/>
      <c r="D17" s="1809"/>
      <c r="E17" s="221"/>
      <c r="F17" s="221"/>
      <c r="G17" s="222"/>
      <c r="H17" s="219">
        <f t="shared" si="0"/>
        <v>0</v>
      </c>
    </row>
    <row r="18" spans="2:8" s="57" customFormat="1" ht="18.75" x14ac:dyDescent="0.3">
      <c r="B18" s="1808"/>
      <c r="C18" s="1809"/>
      <c r="D18" s="1809"/>
      <c r="E18" s="221"/>
      <c r="F18" s="221"/>
      <c r="G18" s="222"/>
      <c r="H18" s="219">
        <f t="shared" si="0"/>
        <v>0</v>
      </c>
    </row>
    <row r="19" spans="2:8" s="57" customFormat="1" ht="18.75" x14ac:dyDescent="0.3">
      <c r="B19" s="1808"/>
      <c r="C19" s="1809"/>
      <c r="D19" s="1809"/>
      <c r="E19" s="221"/>
      <c r="F19" s="221"/>
      <c r="G19" s="222"/>
      <c r="H19" s="219">
        <f t="shared" si="0"/>
        <v>0</v>
      </c>
    </row>
    <row r="20" spans="2:8" s="57" customFormat="1" ht="18.75" x14ac:dyDescent="0.3">
      <c r="B20" s="1808"/>
      <c r="C20" s="1809"/>
      <c r="D20" s="1809"/>
      <c r="E20" s="221"/>
      <c r="F20" s="221"/>
      <c r="G20" s="222"/>
      <c r="H20" s="219">
        <f t="shared" si="0"/>
        <v>0</v>
      </c>
    </row>
    <row r="21" spans="2:8" s="57" customFormat="1" ht="18.75" x14ac:dyDescent="0.3">
      <c r="B21" s="1808"/>
      <c r="C21" s="1809"/>
      <c r="D21" s="1809"/>
      <c r="E21" s="221"/>
      <c r="F21" s="221"/>
      <c r="G21" s="222"/>
      <c r="H21" s="219">
        <f t="shared" si="0"/>
        <v>0</v>
      </c>
    </row>
    <row r="22" spans="2:8" s="57" customFormat="1" ht="18.75" x14ac:dyDescent="0.3">
      <c r="B22" s="1808"/>
      <c r="C22" s="1809"/>
      <c r="D22" s="1809"/>
      <c r="E22" s="221"/>
      <c r="F22" s="221"/>
      <c r="G22" s="222"/>
      <c r="H22" s="219">
        <f t="shared" si="0"/>
        <v>0</v>
      </c>
    </row>
    <row r="23" spans="2:8" s="57" customFormat="1" ht="18.75" x14ac:dyDescent="0.3">
      <c r="B23" s="1808"/>
      <c r="C23" s="1809"/>
      <c r="D23" s="1809"/>
      <c r="E23" s="221"/>
      <c r="F23" s="221"/>
      <c r="G23" s="222"/>
      <c r="H23" s="219">
        <f t="shared" si="0"/>
        <v>0</v>
      </c>
    </row>
    <row r="24" spans="2:8" s="57" customFormat="1" ht="18.75" x14ac:dyDescent="0.3">
      <c r="B24" s="1808"/>
      <c r="C24" s="1809"/>
      <c r="D24" s="1809"/>
      <c r="E24" s="221"/>
      <c r="F24" s="221"/>
      <c r="G24" s="222"/>
      <c r="H24" s="219">
        <f t="shared" si="0"/>
        <v>0</v>
      </c>
    </row>
    <row r="25" spans="2:8" s="57" customFormat="1" ht="18.75" x14ac:dyDescent="0.3">
      <c r="B25" s="1808"/>
      <c r="C25" s="1809"/>
      <c r="D25" s="1809"/>
      <c r="E25" s="221"/>
      <c r="F25" s="221"/>
      <c r="G25" s="222"/>
      <c r="H25" s="219">
        <f t="shared" si="0"/>
        <v>0</v>
      </c>
    </row>
    <row r="26" spans="2:8" s="57" customFormat="1" ht="18.75" x14ac:dyDescent="0.3">
      <c r="B26" s="1808"/>
      <c r="C26" s="1809"/>
      <c r="D26" s="1809"/>
      <c r="E26" s="221"/>
      <c r="F26" s="221"/>
      <c r="G26" s="222"/>
      <c r="H26" s="220"/>
    </row>
    <row r="27" spans="2:8" x14ac:dyDescent="0.25">
      <c r="B27" s="53"/>
      <c r="C27" s="47"/>
      <c r="D27" s="47"/>
      <c r="E27" s="47"/>
      <c r="F27" s="47"/>
      <c r="G27" s="47"/>
      <c r="H27" s="55"/>
    </row>
    <row r="28" spans="2:8" ht="18.75" x14ac:dyDescent="0.3">
      <c r="B28" s="1685" t="s">
        <v>439</v>
      </c>
      <c r="C28" s="1686"/>
      <c r="D28" s="1686"/>
      <c r="E28" s="1686"/>
      <c r="F28" s="1686"/>
      <c r="G28" s="1686"/>
      <c r="H28" s="1687"/>
    </row>
    <row r="29" spans="2:8" ht="15.75" x14ac:dyDescent="0.25">
      <c r="B29" s="1680" t="s">
        <v>415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440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441</v>
      </c>
      <c r="C31" s="1681"/>
      <c r="D31" s="1681"/>
      <c r="E31" s="1681"/>
      <c r="F31" s="1681"/>
      <c r="G31" s="1681"/>
      <c r="H31" s="1682"/>
    </row>
    <row r="32" spans="2:8" ht="15.75" x14ac:dyDescent="0.25">
      <c r="B32" s="1680" t="s">
        <v>442</v>
      </c>
      <c r="C32" s="1681"/>
      <c r="D32" s="1681"/>
      <c r="E32" s="1681"/>
      <c r="F32" s="1681"/>
      <c r="G32" s="1681"/>
      <c r="H32" s="1682"/>
    </row>
    <row r="33" spans="2:8" ht="18.75" x14ac:dyDescent="0.3">
      <c r="B33" s="1685" t="s">
        <v>418</v>
      </c>
      <c r="C33" s="1686"/>
      <c r="D33" s="1686"/>
      <c r="E33" s="1686"/>
      <c r="F33" s="1686"/>
      <c r="G33" s="1686"/>
      <c r="H33" s="1687"/>
    </row>
    <row r="34" spans="2:8" x14ac:dyDescent="0.25">
      <c r="B34" s="1802"/>
      <c r="C34" s="1803"/>
      <c r="D34" s="1803"/>
      <c r="E34" s="215"/>
      <c r="F34" s="215"/>
      <c r="G34" s="215"/>
      <c r="H34" s="217"/>
    </row>
    <row r="35" spans="2:8" x14ac:dyDescent="0.25">
      <c r="B35" s="1802"/>
      <c r="C35" s="1803"/>
      <c r="D35" s="1803"/>
      <c r="E35" s="215"/>
      <c r="F35" s="215"/>
      <c r="G35" s="215"/>
      <c r="H35" s="217"/>
    </row>
    <row r="36" spans="2:8" ht="15.75" thickBot="1" x14ac:dyDescent="0.3">
      <c r="B36" s="1804"/>
      <c r="C36" s="1805"/>
      <c r="D36" s="1805"/>
      <c r="E36" s="216"/>
      <c r="F36" s="216"/>
      <c r="G36" s="216"/>
      <c r="H36" s="218"/>
    </row>
    <row r="37" spans="2:8" ht="18.75" x14ac:dyDescent="0.3">
      <c r="G37" s="48" t="s">
        <v>443</v>
      </c>
      <c r="H37" s="64">
        <f>SUM(H13:H26)</f>
        <v>6017.24</v>
      </c>
    </row>
    <row r="38" spans="2:8" ht="18.75" x14ac:dyDescent="0.3">
      <c r="G38" s="48" t="s">
        <v>444</v>
      </c>
      <c r="H38" s="64">
        <f>+H37*0.16</f>
        <v>962.75839999999994</v>
      </c>
    </row>
    <row r="39" spans="2:8" ht="19.5" thickBot="1" x14ac:dyDescent="0.35">
      <c r="G39" s="49" t="s">
        <v>445</v>
      </c>
      <c r="H39" s="65">
        <f>+H37+H38</f>
        <v>6979.9983999999995</v>
      </c>
    </row>
    <row r="41" spans="2:8" x14ac:dyDescent="0.25">
      <c r="B41" s="1796"/>
      <c r="C41" s="1796"/>
      <c r="D41" s="1796"/>
      <c r="E41" s="1796"/>
      <c r="F41" s="1796"/>
    </row>
    <row r="42" spans="2:8" x14ac:dyDescent="0.25">
      <c r="B42" s="1796"/>
      <c r="C42" s="1796"/>
      <c r="D42" s="1796"/>
      <c r="E42" s="1796"/>
      <c r="F42" s="1796"/>
    </row>
    <row r="43" spans="2:8" x14ac:dyDescent="0.25">
      <c r="B43" s="1801" t="s">
        <v>446</v>
      </c>
      <c r="C43" s="1801"/>
      <c r="D43" s="1801"/>
      <c r="E43" s="1801" t="s">
        <v>447</v>
      </c>
      <c r="F43" s="1801"/>
    </row>
  </sheetData>
  <mergeCells count="37"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24:D24"/>
    <mergeCell ref="B12:D12"/>
    <mergeCell ref="B13:D13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E43:F43"/>
    <mergeCell ref="B43:D43"/>
    <mergeCell ref="B41:D42"/>
    <mergeCell ref="B14:D14"/>
    <mergeCell ref="B32:H32"/>
    <mergeCell ref="B33:H33"/>
    <mergeCell ref="B34:D34"/>
    <mergeCell ref="B35:D35"/>
    <mergeCell ref="B36:D36"/>
    <mergeCell ref="E41:F42"/>
    <mergeCell ref="B25:D25"/>
    <mergeCell ref="B26:D26"/>
    <mergeCell ref="B28:H28"/>
    <mergeCell ref="B29:H29"/>
    <mergeCell ref="B30:H30"/>
    <mergeCell ref="B31:H3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3" style="32" customWidth="1"/>
    <col min="5" max="6" width="17.7109375" style="32" customWidth="1"/>
    <col min="7" max="7" width="18.710937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626</v>
      </c>
      <c r="E5" s="201" t="s">
        <v>421</v>
      </c>
      <c r="F5" s="33" t="str">
        <f>VLOOKUP(F6,OBRAS!A1:B25,2,FALSE)</f>
        <v>EL TAJO</v>
      </c>
      <c r="G5" s="1670" t="s">
        <v>423</v>
      </c>
      <c r="H5" s="1674">
        <v>46048</v>
      </c>
    </row>
    <row r="6" spans="2:8" ht="15.75" thickBot="1" x14ac:dyDescent="0.3">
      <c r="B6" s="1669"/>
      <c r="C6" s="1671"/>
      <c r="D6" s="1673"/>
      <c r="E6" s="202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39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>BOULEVARD BICENTENARIO 137/LOTE 46, 47, 48 Y 49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ATOTONILCO, HGO</v>
      </c>
      <c r="D9" s="38"/>
      <c r="E9" s="38"/>
      <c r="F9" s="37" t="s">
        <v>431</v>
      </c>
      <c r="G9" s="50">
        <f>VLOOKUP(C7,'BASE DATOS'!A1:J106,9,FALSE)</f>
        <v>42985</v>
      </c>
      <c r="H9" s="42"/>
    </row>
    <row r="10" spans="2:8" x14ac:dyDescent="0.25">
      <c r="B10" s="40" t="s">
        <v>427</v>
      </c>
      <c r="C10" s="38" t="str">
        <f>VLOOKUP(C7,'BASE DATOS'!A1:J107,2,FALSE)</f>
        <v>OCE070206GR5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81 10383742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0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627</v>
      </c>
      <c r="C13" s="1679"/>
      <c r="D13" s="1679"/>
      <c r="E13" s="60">
        <v>1</v>
      </c>
      <c r="F13" s="60" t="s">
        <v>449</v>
      </c>
      <c r="G13" s="62">
        <v>352</v>
      </c>
      <c r="H13" s="56">
        <f>+E13*G13</f>
        <v>352</v>
      </c>
    </row>
    <row r="14" spans="2:8" s="57" customFormat="1" ht="18.75" x14ac:dyDescent="0.3">
      <c r="B14" s="1808" t="s">
        <v>628</v>
      </c>
      <c r="C14" s="1809"/>
      <c r="D14" s="1809"/>
      <c r="E14" s="221"/>
      <c r="F14" s="221"/>
      <c r="G14" s="222"/>
      <c r="H14" s="219">
        <f>+E14*G14</f>
        <v>0</v>
      </c>
    </row>
    <row r="15" spans="2:8" s="57" customFormat="1" ht="18.75" x14ac:dyDescent="0.3">
      <c r="B15" s="1808" t="s">
        <v>629</v>
      </c>
      <c r="C15" s="1809"/>
      <c r="D15" s="1809"/>
      <c r="E15" s="221">
        <v>1</v>
      </c>
      <c r="F15" s="221" t="s">
        <v>462</v>
      </c>
      <c r="G15" s="222">
        <v>25</v>
      </c>
      <c r="H15" s="219">
        <f t="shared" ref="H15:H24" si="0">+E15*G15</f>
        <v>25</v>
      </c>
    </row>
    <row r="16" spans="2:8" s="57" customFormat="1" ht="18.75" x14ac:dyDescent="0.3">
      <c r="B16" s="1806" t="s">
        <v>578</v>
      </c>
      <c r="C16" s="1807"/>
      <c r="D16" s="1807"/>
      <c r="E16" s="221"/>
      <c r="F16" s="221"/>
      <c r="G16" s="222"/>
      <c r="H16" s="219">
        <f t="shared" si="0"/>
        <v>0</v>
      </c>
    </row>
    <row r="17" spans="2:8" s="57" customFormat="1" ht="18.75" x14ac:dyDescent="0.3">
      <c r="B17" s="1808"/>
      <c r="C17" s="1809"/>
      <c r="D17" s="1809"/>
      <c r="E17" s="221"/>
      <c r="F17" s="221"/>
      <c r="G17" s="222"/>
      <c r="H17" s="219">
        <f t="shared" si="0"/>
        <v>0</v>
      </c>
    </row>
    <row r="18" spans="2:8" s="57" customFormat="1" ht="18.75" x14ac:dyDescent="0.3">
      <c r="B18" s="1808"/>
      <c r="C18" s="1809"/>
      <c r="D18" s="1809"/>
      <c r="E18" s="221"/>
      <c r="F18" s="221"/>
      <c r="G18" s="222"/>
      <c r="H18" s="219">
        <f t="shared" si="0"/>
        <v>0</v>
      </c>
    </row>
    <row r="19" spans="2:8" s="57" customFormat="1" ht="18.75" x14ac:dyDescent="0.3">
      <c r="B19" s="1808"/>
      <c r="C19" s="1809"/>
      <c r="D19" s="1809"/>
      <c r="E19" s="221"/>
      <c r="F19" s="221"/>
      <c r="G19" s="222"/>
      <c r="H19" s="219">
        <f t="shared" si="0"/>
        <v>0</v>
      </c>
    </row>
    <row r="20" spans="2:8" s="57" customFormat="1" ht="18.75" x14ac:dyDescent="0.3">
      <c r="B20" s="1808"/>
      <c r="C20" s="1809"/>
      <c r="D20" s="1809"/>
      <c r="E20" s="221"/>
      <c r="F20" s="221"/>
      <c r="G20" s="222"/>
      <c r="H20" s="219">
        <f t="shared" si="0"/>
        <v>0</v>
      </c>
    </row>
    <row r="21" spans="2:8" s="57" customFormat="1" ht="18.75" x14ac:dyDescent="0.3">
      <c r="B21" s="1808"/>
      <c r="C21" s="1809"/>
      <c r="D21" s="1809"/>
      <c r="E21" s="221"/>
      <c r="F21" s="221"/>
      <c r="G21" s="222"/>
      <c r="H21" s="219">
        <f t="shared" si="0"/>
        <v>0</v>
      </c>
    </row>
    <row r="22" spans="2:8" s="57" customFormat="1" ht="18.75" x14ac:dyDescent="0.3">
      <c r="B22" s="1808"/>
      <c r="C22" s="1809"/>
      <c r="D22" s="1809"/>
      <c r="E22" s="221"/>
      <c r="F22" s="221"/>
      <c r="G22" s="222"/>
      <c r="H22" s="219">
        <f t="shared" si="0"/>
        <v>0</v>
      </c>
    </row>
    <row r="23" spans="2:8" s="57" customFormat="1" ht="18.75" x14ac:dyDescent="0.3">
      <c r="B23" s="1808"/>
      <c r="C23" s="1809"/>
      <c r="D23" s="1809"/>
      <c r="E23" s="221"/>
      <c r="F23" s="221"/>
      <c r="G23" s="222"/>
      <c r="H23" s="219">
        <f t="shared" si="0"/>
        <v>0</v>
      </c>
    </row>
    <row r="24" spans="2:8" s="57" customFormat="1" ht="18.75" x14ac:dyDescent="0.3">
      <c r="B24" s="1808"/>
      <c r="C24" s="1809"/>
      <c r="D24" s="1809"/>
      <c r="E24" s="221"/>
      <c r="F24" s="221"/>
      <c r="G24" s="222"/>
      <c r="H24" s="219">
        <f t="shared" si="0"/>
        <v>0</v>
      </c>
    </row>
    <row r="25" spans="2:8" s="57" customFormat="1" ht="18.75" x14ac:dyDescent="0.3">
      <c r="B25" s="1808"/>
      <c r="C25" s="1809"/>
      <c r="D25" s="1809"/>
      <c r="E25" s="221"/>
      <c r="F25" s="221"/>
      <c r="G25" s="222"/>
      <c r="H25" s="22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02"/>
      <c r="C33" s="1803"/>
      <c r="D33" s="1803"/>
      <c r="E33" s="215"/>
      <c r="F33" s="215"/>
      <c r="G33" s="215"/>
      <c r="H33" s="217"/>
    </row>
    <row r="34" spans="2:8" x14ac:dyDescent="0.25">
      <c r="B34" s="1802"/>
      <c r="C34" s="1803"/>
      <c r="D34" s="1803"/>
      <c r="E34" s="215"/>
      <c r="F34" s="215"/>
      <c r="G34" s="215"/>
      <c r="H34" s="217"/>
    </row>
    <row r="35" spans="2:8" ht="15.75" thickBot="1" x14ac:dyDescent="0.3">
      <c r="B35" s="1804"/>
      <c r="C35" s="1805"/>
      <c r="D35" s="1805"/>
      <c r="E35" s="216"/>
      <c r="F35" s="216"/>
      <c r="G35" s="216"/>
      <c r="H35" s="218"/>
    </row>
    <row r="36" spans="2:8" ht="18.75" x14ac:dyDescent="0.3">
      <c r="G36" s="48" t="s">
        <v>631</v>
      </c>
      <c r="H36" s="64">
        <f>SUM(H13:H25)</f>
        <v>377</v>
      </c>
    </row>
    <row r="37" spans="2:8" ht="18.75" x14ac:dyDescent="0.3">
      <c r="G37" s="48" t="s">
        <v>632</v>
      </c>
      <c r="H37" s="64">
        <f>+H36*0.16</f>
        <v>60.32</v>
      </c>
    </row>
    <row r="38" spans="2:8" ht="19.5" thickBot="1" x14ac:dyDescent="0.35">
      <c r="G38" s="49" t="s">
        <v>633</v>
      </c>
      <c r="H38" s="65">
        <f>+H36+H37</f>
        <v>437.32</v>
      </c>
    </row>
    <row r="40" spans="2:8" ht="18.75" x14ac:dyDescent="0.3">
      <c r="B40" s="1796"/>
      <c r="C40" s="1796"/>
      <c r="D40" s="1796"/>
      <c r="E40" s="1796"/>
      <c r="F40" s="1796"/>
      <c r="G40" s="223" t="s">
        <v>630</v>
      </c>
      <c r="H40" s="226">
        <v>17.850000000000001</v>
      </c>
    </row>
    <row r="41" spans="2:8" ht="21.75" thickBot="1" x14ac:dyDescent="0.4">
      <c r="B41" s="1796"/>
      <c r="C41" s="1796"/>
      <c r="D41" s="1796"/>
      <c r="E41" s="1796"/>
      <c r="F41" s="1796"/>
      <c r="G41" s="225" t="s">
        <v>634</v>
      </c>
      <c r="H41" s="224">
        <f>+H38*H40</f>
        <v>7806.1620000000003</v>
      </c>
    </row>
    <row r="42" spans="2:8" ht="15.75" thickTop="1" x14ac:dyDescent="0.25">
      <c r="B42" s="1801" t="s">
        <v>446</v>
      </c>
      <c r="C42" s="1801"/>
      <c r="D42" s="1801"/>
      <c r="E42" s="1801" t="s">
        <v>447</v>
      </c>
      <c r="F42" s="1801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4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3.7109375" style="32" customWidth="1"/>
    <col min="4" max="4" width="16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636</v>
      </c>
      <c r="E5" s="229" t="s">
        <v>421</v>
      </c>
      <c r="F5" s="33" t="str">
        <f>VLOOKUP(F6,OBRAS!A1:B25,2,FALSE)</f>
        <v>RESIDENCIAL ANCONA</v>
      </c>
      <c r="G5" s="1670" t="s">
        <v>423</v>
      </c>
      <c r="H5" s="1674">
        <v>46038</v>
      </c>
    </row>
    <row r="6" spans="2:8" ht="15.75" thickBot="1" x14ac:dyDescent="0.3">
      <c r="B6" s="1669"/>
      <c r="C6" s="1671"/>
      <c r="D6" s="1673"/>
      <c r="E6" s="230" t="s">
        <v>422</v>
      </c>
      <c r="F6" s="34" t="s">
        <v>392</v>
      </c>
      <c r="G6" s="1671"/>
      <c r="H6" s="1675"/>
    </row>
    <row r="7" spans="2:8" x14ac:dyDescent="0.25">
      <c r="B7" s="39" t="s">
        <v>424</v>
      </c>
      <c r="C7" s="36" t="s">
        <v>54</v>
      </c>
      <c r="D7" s="36"/>
      <c r="E7" s="36"/>
      <c r="F7" s="35" t="s">
        <v>429</v>
      </c>
      <c r="G7" s="36" t="str">
        <f>VLOOKUP(C7,'BASE DATOS'!A1:J104,7,FALSE)</f>
        <v>mspcelaya@hotmail.com</v>
      </c>
      <c r="H7" s="41"/>
    </row>
    <row r="8" spans="2:8" x14ac:dyDescent="0.25">
      <c r="B8" s="40" t="s">
        <v>425</v>
      </c>
      <c r="C8" s="38" t="str">
        <f>VLOOKUP(C7,'BASE DATOS'!A1:J105,3,FALSE)</f>
        <v>COL. ALAMOS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38024</v>
      </c>
      <c r="H9" s="42"/>
    </row>
    <row r="10" spans="2:8" x14ac:dyDescent="0.25">
      <c r="B10" s="40" t="s">
        <v>427</v>
      </c>
      <c r="C10" s="38" t="str">
        <f>VLOOKUP(C7,'BASE DATOS'!A1:J107,2,FALSE)</f>
        <v>MSP081218MVA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461 1718993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3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637</v>
      </c>
      <c r="C13" s="1679"/>
      <c r="D13" s="1679"/>
      <c r="E13" s="60">
        <v>2</v>
      </c>
      <c r="F13" s="60" t="s">
        <v>449</v>
      </c>
      <c r="G13" s="62">
        <v>3106.03</v>
      </c>
      <c r="H13" s="56">
        <f>+E13*G13</f>
        <v>6212.06</v>
      </c>
    </row>
    <row r="14" spans="2:8" s="57" customFormat="1" ht="18.75" x14ac:dyDescent="0.3">
      <c r="B14" s="1817" t="s">
        <v>481</v>
      </c>
      <c r="C14" s="1818"/>
      <c r="D14" s="1818"/>
      <c r="E14" s="238"/>
      <c r="F14" s="238"/>
      <c r="G14" s="239"/>
      <c r="H14" s="236">
        <f>+E14*G14</f>
        <v>0</v>
      </c>
    </row>
    <row r="15" spans="2:8" s="57" customFormat="1" ht="18.75" x14ac:dyDescent="0.3">
      <c r="B15" s="1815"/>
      <c r="C15" s="1816"/>
      <c r="D15" s="1816"/>
      <c r="E15" s="238"/>
      <c r="F15" s="238"/>
      <c r="G15" s="239"/>
      <c r="H15" s="236">
        <f t="shared" ref="H15:H24" si="0">+E15*G15</f>
        <v>0</v>
      </c>
    </row>
    <row r="16" spans="2:8" s="57" customFormat="1" ht="18.75" x14ac:dyDescent="0.3">
      <c r="B16" s="1815"/>
      <c r="C16" s="1816"/>
      <c r="D16" s="1816"/>
      <c r="E16" s="238"/>
      <c r="F16" s="238"/>
      <c r="G16" s="239"/>
      <c r="H16" s="236">
        <f t="shared" si="0"/>
        <v>0</v>
      </c>
    </row>
    <row r="17" spans="2:8" s="57" customFormat="1" ht="18.75" x14ac:dyDescent="0.3">
      <c r="B17" s="1815"/>
      <c r="C17" s="1816"/>
      <c r="D17" s="1816"/>
      <c r="E17" s="238"/>
      <c r="F17" s="238"/>
      <c r="G17" s="239"/>
      <c r="H17" s="236">
        <f t="shared" si="0"/>
        <v>0</v>
      </c>
    </row>
    <row r="18" spans="2:8" s="57" customFormat="1" ht="18.75" x14ac:dyDescent="0.3">
      <c r="B18" s="1815"/>
      <c r="C18" s="1816"/>
      <c r="D18" s="1816"/>
      <c r="E18" s="238"/>
      <c r="F18" s="238"/>
      <c r="G18" s="239"/>
      <c r="H18" s="236">
        <f t="shared" si="0"/>
        <v>0</v>
      </c>
    </row>
    <row r="19" spans="2:8" s="57" customFormat="1" ht="18.75" x14ac:dyDescent="0.3">
      <c r="B19" s="1815"/>
      <c r="C19" s="1816"/>
      <c r="D19" s="1816"/>
      <c r="E19" s="238"/>
      <c r="F19" s="238"/>
      <c r="G19" s="239"/>
      <c r="H19" s="236">
        <f t="shared" si="0"/>
        <v>0</v>
      </c>
    </row>
    <row r="20" spans="2:8" s="57" customFormat="1" ht="18.75" x14ac:dyDescent="0.3">
      <c r="B20" s="1815"/>
      <c r="C20" s="1816"/>
      <c r="D20" s="1816"/>
      <c r="E20" s="238"/>
      <c r="F20" s="238"/>
      <c r="G20" s="239"/>
      <c r="H20" s="236">
        <f t="shared" si="0"/>
        <v>0</v>
      </c>
    </row>
    <row r="21" spans="2:8" s="57" customFormat="1" ht="18.75" x14ac:dyDescent="0.3">
      <c r="B21" s="1815"/>
      <c r="C21" s="1816"/>
      <c r="D21" s="1816"/>
      <c r="E21" s="238"/>
      <c r="F21" s="238"/>
      <c r="G21" s="239"/>
      <c r="H21" s="236">
        <f t="shared" si="0"/>
        <v>0</v>
      </c>
    </row>
    <row r="22" spans="2:8" s="57" customFormat="1" ht="18.75" x14ac:dyDescent="0.3">
      <c r="B22" s="1815"/>
      <c r="C22" s="1816"/>
      <c r="D22" s="1816"/>
      <c r="E22" s="238"/>
      <c r="F22" s="238"/>
      <c r="G22" s="239"/>
      <c r="H22" s="236">
        <f t="shared" si="0"/>
        <v>0</v>
      </c>
    </row>
    <row r="23" spans="2:8" s="57" customFormat="1" ht="18.75" x14ac:dyDescent="0.3">
      <c r="B23" s="1815"/>
      <c r="C23" s="1816"/>
      <c r="D23" s="1816"/>
      <c r="E23" s="238"/>
      <c r="F23" s="238"/>
      <c r="G23" s="239"/>
      <c r="H23" s="236">
        <f t="shared" si="0"/>
        <v>0</v>
      </c>
    </row>
    <row r="24" spans="2:8" s="57" customFormat="1" ht="18.75" x14ac:dyDescent="0.3">
      <c r="B24" s="1815"/>
      <c r="C24" s="1816"/>
      <c r="D24" s="1816"/>
      <c r="E24" s="238"/>
      <c r="F24" s="238"/>
      <c r="G24" s="239"/>
      <c r="H24" s="236">
        <f t="shared" si="0"/>
        <v>0</v>
      </c>
    </row>
    <row r="25" spans="2:8" s="57" customFormat="1" ht="18.75" x14ac:dyDescent="0.3">
      <c r="B25" s="1815"/>
      <c r="C25" s="1816"/>
      <c r="D25" s="1816"/>
      <c r="E25" s="238"/>
      <c r="F25" s="238"/>
      <c r="G25" s="239"/>
      <c r="H25" s="23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11"/>
      <c r="C33" s="1812"/>
      <c r="D33" s="1812"/>
      <c r="E33" s="232"/>
      <c r="F33" s="232"/>
      <c r="G33" s="232"/>
      <c r="H33" s="234"/>
    </row>
    <row r="34" spans="2:8" x14ac:dyDescent="0.25">
      <c r="B34" s="1811"/>
      <c r="C34" s="1812"/>
      <c r="D34" s="1812"/>
      <c r="E34" s="232"/>
      <c r="F34" s="232"/>
      <c r="G34" s="232"/>
      <c r="H34" s="234"/>
    </row>
    <row r="35" spans="2:8" ht="15.75" thickBot="1" x14ac:dyDescent="0.3">
      <c r="B35" s="1813"/>
      <c r="C35" s="1814"/>
      <c r="D35" s="1814"/>
      <c r="E35" s="233"/>
      <c r="F35" s="233"/>
      <c r="G35" s="233"/>
      <c r="H35" s="235"/>
    </row>
    <row r="36" spans="2:8" ht="18.75" x14ac:dyDescent="0.3">
      <c r="G36" s="48" t="s">
        <v>443</v>
      </c>
      <c r="H36" s="64">
        <f>SUM(H13:H25)</f>
        <v>6212.06</v>
      </c>
    </row>
    <row r="37" spans="2:8" ht="18.75" x14ac:dyDescent="0.3">
      <c r="G37" s="48" t="s">
        <v>444</v>
      </c>
      <c r="H37" s="64">
        <f>+H36*0.16</f>
        <v>993.92960000000005</v>
      </c>
    </row>
    <row r="38" spans="2:8" ht="19.5" thickBot="1" x14ac:dyDescent="0.35">
      <c r="G38" s="49" t="s">
        <v>445</v>
      </c>
      <c r="H38" s="65">
        <f>+H36+H37</f>
        <v>7205.9896000000008</v>
      </c>
    </row>
    <row r="40" spans="2:8" x14ac:dyDescent="0.25">
      <c r="B40" s="1803"/>
      <c r="C40" s="1803"/>
      <c r="D40" s="1803"/>
      <c r="E40" s="1803"/>
      <c r="F40" s="1803"/>
    </row>
    <row r="41" spans="2:8" x14ac:dyDescent="0.25">
      <c r="B41" s="1803"/>
      <c r="C41" s="1803"/>
      <c r="D41" s="1803"/>
      <c r="E41" s="1803"/>
      <c r="F41" s="1803"/>
    </row>
    <row r="42" spans="2:8" x14ac:dyDescent="0.25">
      <c r="B42" s="1810" t="s">
        <v>446</v>
      </c>
      <c r="C42" s="1810"/>
      <c r="D42" s="1810"/>
      <c r="E42" s="1810" t="s">
        <v>447</v>
      </c>
      <c r="F42" s="181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" style="32" customWidth="1"/>
    <col min="4" max="4" width="15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638</v>
      </c>
      <c r="E5" s="229" t="s">
        <v>421</v>
      </c>
      <c r="F5" s="33" t="str">
        <f>VLOOKUP(F6,OBRAS!A1:B25,2,FALSE)</f>
        <v>EL TAJO</v>
      </c>
      <c r="G5" s="1670" t="s">
        <v>423</v>
      </c>
      <c r="H5" s="1674">
        <v>46043</v>
      </c>
    </row>
    <row r="6" spans="2:8" ht="15.75" thickBot="1" x14ac:dyDescent="0.3">
      <c r="B6" s="1669"/>
      <c r="C6" s="1671"/>
      <c r="D6" s="1673"/>
      <c r="E6" s="230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DATOS'!A1:J104,7,FALSE)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DATOS'!A1:J105,3,FALSE)</f>
        <v>AV. IRRIGACION #111-BIS COL. ALFREDO VAZQUEZ BONFIL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GAPA741116TQ6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3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639</v>
      </c>
      <c r="C13" s="1679"/>
      <c r="D13" s="1679"/>
      <c r="E13" s="60">
        <v>1</v>
      </c>
      <c r="F13" s="60" t="s">
        <v>449</v>
      </c>
      <c r="G13" s="62">
        <v>1456.9</v>
      </c>
      <c r="H13" s="56">
        <f>+E13*G13</f>
        <v>1456.9</v>
      </c>
    </row>
    <row r="14" spans="2:8" s="57" customFormat="1" ht="18.75" x14ac:dyDescent="0.3">
      <c r="B14" s="1817" t="s">
        <v>578</v>
      </c>
      <c r="C14" s="1818"/>
      <c r="D14" s="1818"/>
      <c r="E14" s="238"/>
      <c r="F14" s="238"/>
      <c r="G14" s="239"/>
      <c r="H14" s="236">
        <f>+E14*G14</f>
        <v>0</v>
      </c>
    </row>
    <row r="15" spans="2:8" s="57" customFormat="1" ht="18.75" x14ac:dyDescent="0.3">
      <c r="B15" s="1815"/>
      <c r="C15" s="1816"/>
      <c r="D15" s="1816"/>
      <c r="E15" s="238"/>
      <c r="F15" s="238"/>
      <c r="G15" s="239"/>
      <c r="H15" s="236">
        <f t="shared" ref="H15:H24" si="0">+E15*G15</f>
        <v>0</v>
      </c>
    </row>
    <row r="16" spans="2:8" s="57" customFormat="1" ht="18.75" x14ac:dyDescent="0.3">
      <c r="B16" s="1815"/>
      <c r="C16" s="1816"/>
      <c r="D16" s="1816"/>
      <c r="E16" s="238"/>
      <c r="F16" s="238"/>
      <c r="G16" s="239"/>
      <c r="H16" s="236">
        <f t="shared" si="0"/>
        <v>0</v>
      </c>
    </row>
    <row r="17" spans="2:8" s="57" customFormat="1" ht="18.75" x14ac:dyDescent="0.3">
      <c r="B17" s="1815"/>
      <c r="C17" s="1816"/>
      <c r="D17" s="1816"/>
      <c r="E17" s="238"/>
      <c r="F17" s="238"/>
      <c r="G17" s="239"/>
      <c r="H17" s="236">
        <f t="shared" si="0"/>
        <v>0</v>
      </c>
    </row>
    <row r="18" spans="2:8" s="57" customFormat="1" ht="18.75" x14ac:dyDescent="0.3">
      <c r="B18" s="1815"/>
      <c r="C18" s="1816"/>
      <c r="D18" s="1816"/>
      <c r="E18" s="238"/>
      <c r="F18" s="238"/>
      <c r="G18" s="239"/>
      <c r="H18" s="236">
        <f t="shared" si="0"/>
        <v>0</v>
      </c>
    </row>
    <row r="19" spans="2:8" s="57" customFormat="1" ht="18.75" x14ac:dyDescent="0.3">
      <c r="B19" s="1815"/>
      <c r="C19" s="1816"/>
      <c r="D19" s="1816"/>
      <c r="E19" s="238"/>
      <c r="F19" s="238"/>
      <c r="G19" s="239"/>
      <c r="H19" s="236">
        <f t="shared" si="0"/>
        <v>0</v>
      </c>
    </row>
    <row r="20" spans="2:8" s="57" customFormat="1" ht="18.75" x14ac:dyDescent="0.3">
      <c r="B20" s="1815"/>
      <c r="C20" s="1816"/>
      <c r="D20" s="1816"/>
      <c r="E20" s="238"/>
      <c r="F20" s="238"/>
      <c r="G20" s="239"/>
      <c r="H20" s="236">
        <f t="shared" si="0"/>
        <v>0</v>
      </c>
    </row>
    <row r="21" spans="2:8" s="57" customFormat="1" ht="18.75" x14ac:dyDescent="0.3">
      <c r="B21" s="1815"/>
      <c r="C21" s="1816"/>
      <c r="D21" s="1816"/>
      <c r="E21" s="238"/>
      <c r="F21" s="238"/>
      <c r="G21" s="239"/>
      <c r="H21" s="236">
        <f t="shared" si="0"/>
        <v>0</v>
      </c>
    </row>
    <row r="22" spans="2:8" s="57" customFormat="1" ht="18.75" x14ac:dyDescent="0.3">
      <c r="B22" s="1815"/>
      <c r="C22" s="1816"/>
      <c r="D22" s="1816"/>
      <c r="E22" s="238"/>
      <c r="F22" s="238"/>
      <c r="G22" s="239"/>
      <c r="H22" s="236">
        <f t="shared" si="0"/>
        <v>0</v>
      </c>
    </row>
    <row r="23" spans="2:8" s="57" customFormat="1" ht="18.75" x14ac:dyDescent="0.3">
      <c r="B23" s="1815"/>
      <c r="C23" s="1816"/>
      <c r="D23" s="1816"/>
      <c r="E23" s="238"/>
      <c r="F23" s="238"/>
      <c r="G23" s="239"/>
      <c r="H23" s="236">
        <f t="shared" si="0"/>
        <v>0</v>
      </c>
    </row>
    <row r="24" spans="2:8" s="57" customFormat="1" ht="18.75" x14ac:dyDescent="0.3">
      <c r="B24" s="1815"/>
      <c r="C24" s="1816"/>
      <c r="D24" s="1816"/>
      <c r="E24" s="238"/>
      <c r="F24" s="238"/>
      <c r="G24" s="239"/>
      <c r="H24" s="236">
        <f t="shared" si="0"/>
        <v>0</v>
      </c>
    </row>
    <row r="25" spans="2:8" s="57" customFormat="1" ht="18.75" x14ac:dyDescent="0.3">
      <c r="B25" s="1815"/>
      <c r="C25" s="1816"/>
      <c r="D25" s="1816"/>
      <c r="E25" s="238"/>
      <c r="F25" s="238"/>
      <c r="G25" s="239"/>
      <c r="H25" s="23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11"/>
      <c r="C33" s="1812"/>
      <c r="D33" s="1812"/>
      <c r="E33" s="232"/>
      <c r="F33" s="232"/>
      <c r="G33" s="232"/>
      <c r="H33" s="234"/>
    </row>
    <row r="34" spans="2:8" x14ac:dyDescent="0.25">
      <c r="B34" s="1811"/>
      <c r="C34" s="1812"/>
      <c r="D34" s="1812"/>
      <c r="E34" s="232"/>
      <c r="F34" s="232"/>
      <c r="G34" s="232"/>
      <c r="H34" s="234"/>
    </row>
    <row r="35" spans="2:8" ht="15.75" thickBot="1" x14ac:dyDescent="0.3">
      <c r="B35" s="1813"/>
      <c r="C35" s="1814"/>
      <c r="D35" s="1814"/>
      <c r="E35" s="233"/>
      <c r="F35" s="233"/>
      <c r="G35" s="233"/>
      <c r="H35" s="235"/>
    </row>
    <row r="36" spans="2:8" ht="18.75" x14ac:dyDescent="0.3">
      <c r="G36" s="48" t="s">
        <v>443</v>
      </c>
      <c r="H36" s="64">
        <f>SUM(H13:H25)</f>
        <v>1456.9</v>
      </c>
    </row>
    <row r="37" spans="2:8" ht="18.75" x14ac:dyDescent="0.3">
      <c r="G37" s="48" t="s">
        <v>444</v>
      </c>
      <c r="H37" s="64">
        <f>+H36*0.16</f>
        <v>233.10400000000001</v>
      </c>
    </row>
    <row r="38" spans="2:8" ht="19.5" thickBot="1" x14ac:dyDescent="0.35">
      <c r="G38" s="49" t="s">
        <v>445</v>
      </c>
      <c r="H38" s="65">
        <f>+H36+H37</f>
        <v>1690.0040000000001</v>
      </c>
    </row>
    <row r="40" spans="2:8" x14ac:dyDescent="0.25">
      <c r="B40" s="1803"/>
      <c r="C40" s="1803"/>
      <c r="D40" s="1803"/>
      <c r="E40" s="1803"/>
      <c r="F40" s="1803"/>
    </row>
    <row r="41" spans="2:8" x14ac:dyDescent="0.25">
      <c r="B41" s="1803"/>
      <c r="C41" s="1803"/>
      <c r="D41" s="1803"/>
      <c r="E41" s="1803"/>
      <c r="F41" s="1803"/>
    </row>
    <row r="42" spans="2:8" x14ac:dyDescent="0.25">
      <c r="B42" s="1810" t="s">
        <v>446</v>
      </c>
      <c r="C42" s="1810"/>
      <c r="D42" s="1810"/>
      <c r="E42" s="1810" t="s">
        <v>447</v>
      </c>
      <c r="F42" s="181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>
    <tabColor rgb="FFFFC0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2.42578125" style="32" customWidth="1"/>
    <col min="5" max="7" width="17.7109375" style="32" customWidth="1"/>
    <col min="8" max="8" width="18.570312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640</v>
      </c>
      <c r="E5" s="229" t="s">
        <v>421</v>
      </c>
      <c r="F5" s="33" t="str">
        <f>VLOOKUP(F6,OBRAS!A1:B25,2,FALSE)</f>
        <v>EL TAJO</v>
      </c>
      <c r="G5" s="1670" t="s">
        <v>423</v>
      </c>
      <c r="H5" s="1674">
        <v>46043</v>
      </c>
    </row>
    <row r="6" spans="2:8" ht="15.75" thickBot="1" x14ac:dyDescent="0.3">
      <c r="B6" s="1669"/>
      <c r="C6" s="1671"/>
      <c r="D6" s="1673"/>
      <c r="E6" s="230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24</v>
      </c>
      <c r="D7" s="36"/>
      <c r="E7" s="36"/>
      <c r="F7" s="35" t="s">
        <v>429</v>
      </c>
      <c r="G7" s="36" t="str">
        <f>VLOOKUP(C7,'BASE DATOS'!A1:J104,7,FALSE)</f>
        <v>administracion.celaya@gruponazario.com</v>
      </c>
      <c r="H7" s="41"/>
    </row>
    <row r="8" spans="2:8" x14ac:dyDescent="0.25">
      <c r="B8" s="40" t="s">
        <v>425</v>
      </c>
      <c r="C8" s="38" t="str">
        <f>VLOOKUP(C7,'BASE DATOS'!A1:J105,3,FALSE)</f>
        <v>CONDOR #207 COL. ALAMOS 3RA SECCION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38024</v>
      </c>
      <c r="H9" s="42"/>
    </row>
    <row r="10" spans="2:8" x14ac:dyDescent="0.25">
      <c r="B10" s="40" t="s">
        <v>427</v>
      </c>
      <c r="C10" s="38" t="str">
        <f>VLOOKUP(C7,'BASE DATOS'!A1:J107,2,FALSE)</f>
        <v>NRE790906I88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461 1031611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3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641</v>
      </c>
      <c r="C13" s="1679"/>
      <c r="D13" s="1679"/>
      <c r="E13" s="60">
        <v>2</v>
      </c>
      <c r="F13" s="60" t="s">
        <v>449</v>
      </c>
      <c r="G13" s="62">
        <v>330</v>
      </c>
      <c r="H13" s="56">
        <f>+E13*G13</f>
        <v>660</v>
      </c>
    </row>
    <row r="14" spans="2:8" s="57" customFormat="1" ht="18.75" x14ac:dyDescent="0.3">
      <c r="B14" s="1817" t="s">
        <v>642</v>
      </c>
      <c r="C14" s="1818"/>
      <c r="D14" s="1818"/>
      <c r="E14" s="238"/>
      <c r="F14" s="238"/>
      <c r="G14" s="239"/>
      <c r="H14" s="236">
        <f>+E14*G14</f>
        <v>0</v>
      </c>
    </row>
    <row r="15" spans="2:8" s="57" customFormat="1" ht="18.75" x14ac:dyDescent="0.3">
      <c r="B15" s="1815"/>
      <c r="C15" s="1816"/>
      <c r="D15" s="1816"/>
      <c r="E15" s="238"/>
      <c r="F15" s="238"/>
      <c r="G15" s="239"/>
      <c r="H15" s="236">
        <f t="shared" ref="H15:H24" si="0">+E15*G15</f>
        <v>0</v>
      </c>
    </row>
    <row r="16" spans="2:8" s="57" customFormat="1" ht="18.75" x14ac:dyDescent="0.3">
      <c r="B16" s="1815"/>
      <c r="C16" s="1816"/>
      <c r="D16" s="1816"/>
      <c r="E16" s="238"/>
      <c r="F16" s="238"/>
      <c r="G16" s="239"/>
      <c r="H16" s="236">
        <f t="shared" si="0"/>
        <v>0</v>
      </c>
    </row>
    <row r="17" spans="2:8" s="57" customFormat="1" ht="18.75" x14ac:dyDescent="0.3">
      <c r="B17" s="1815"/>
      <c r="C17" s="1816"/>
      <c r="D17" s="1816"/>
      <c r="E17" s="238"/>
      <c r="F17" s="238"/>
      <c r="G17" s="239"/>
      <c r="H17" s="236">
        <f t="shared" si="0"/>
        <v>0</v>
      </c>
    </row>
    <row r="18" spans="2:8" s="57" customFormat="1" ht="18.75" x14ac:dyDescent="0.3">
      <c r="B18" s="1815"/>
      <c r="C18" s="1816"/>
      <c r="D18" s="1816"/>
      <c r="E18" s="238"/>
      <c r="F18" s="238"/>
      <c r="G18" s="239"/>
      <c r="H18" s="236">
        <f t="shared" si="0"/>
        <v>0</v>
      </c>
    </row>
    <row r="19" spans="2:8" s="57" customFormat="1" ht="18.75" x14ac:dyDescent="0.3">
      <c r="B19" s="1815"/>
      <c r="C19" s="1816"/>
      <c r="D19" s="1816"/>
      <c r="E19" s="238"/>
      <c r="F19" s="238"/>
      <c r="G19" s="239"/>
      <c r="H19" s="236">
        <f t="shared" si="0"/>
        <v>0</v>
      </c>
    </row>
    <row r="20" spans="2:8" s="57" customFormat="1" ht="18.75" x14ac:dyDescent="0.3">
      <c r="B20" s="1815"/>
      <c r="C20" s="1816"/>
      <c r="D20" s="1816"/>
      <c r="E20" s="238"/>
      <c r="F20" s="238"/>
      <c r="G20" s="239"/>
      <c r="H20" s="236">
        <f t="shared" si="0"/>
        <v>0</v>
      </c>
    </row>
    <row r="21" spans="2:8" s="57" customFormat="1" ht="18.75" x14ac:dyDescent="0.3">
      <c r="B21" s="1815"/>
      <c r="C21" s="1816"/>
      <c r="D21" s="1816"/>
      <c r="E21" s="238"/>
      <c r="F21" s="238"/>
      <c r="G21" s="239"/>
      <c r="H21" s="236">
        <f t="shared" si="0"/>
        <v>0</v>
      </c>
    </row>
    <row r="22" spans="2:8" s="57" customFormat="1" ht="18.75" x14ac:dyDescent="0.3">
      <c r="B22" s="1815"/>
      <c r="C22" s="1816"/>
      <c r="D22" s="1816"/>
      <c r="E22" s="238"/>
      <c r="F22" s="238"/>
      <c r="G22" s="239"/>
      <c r="H22" s="236">
        <f t="shared" si="0"/>
        <v>0</v>
      </c>
    </row>
    <row r="23" spans="2:8" s="57" customFormat="1" ht="18.75" x14ac:dyDescent="0.3">
      <c r="B23" s="1815"/>
      <c r="C23" s="1816"/>
      <c r="D23" s="1816"/>
      <c r="E23" s="238"/>
      <c r="F23" s="238"/>
      <c r="G23" s="239"/>
      <c r="H23" s="236">
        <f t="shared" si="0"/>
        <v>0</v>
      </c>
    </row>
    <row r="24" spans="2:8" s="57" customFormat="1" ht="18.75" x14ac:dyDescent="0.3">
      <c r="B24" s="1815"/>
      <c r="C24" s="1816"/>
      <c r="D24" s="1816"/>
      <c r="E24" s="238"/>
      <c r="F24" s="238"/>
      <c r="G24" s="239"/>
      <c r="H24" s="236">
        <f t="shared" si="0"/>
        <v>0</v>
      </c>
    </row>
    <row r="25" spans="2:8" s="57" customFormat="1" ht="18.75" x14ac:dyDescent="0.3">
      <c r="B25" s="1815"/>
      <c r="C25" s="1816"/>
      <c r="D25" s="1816"/>
      <c r="E25" s="238"/>
      <c r="F25" s="238"/>
      <c r="G25" s="239"/>
      <c r="H25" s="23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11"/>
      <c r="C33" s="1812"/>
      <c r="D33" s="1812"/>
      <c r="E33" s="232"/>
      <c r="F33" s="232"/>
      <c r="G33" s="232"/>
      <c r="H33" s="234"/>
    </row>
    <row r="34" spans="2:8" x14ac:dyDescent="0.25">
      <c r="B34" s="1811"/>
      <c r="C34" s="1812"/>
      <c r="D34" s="1812"/>
      <c r="E34" s="232"/>
      <c r="F34" s="232"/>
      <c r="G34" s="232"/>
      <c r="H34" s="234"/>
    </row>
    <row r="35" spans="2:8" ht="15.75" thickBot="1" x14ac:dyDescent="0.3">
      <c r="B35" s="1813"/>
      <c r="C35" s="1814"/>
      <c r="D35" s="1814"/>
      <c r="E35" s="233"/>
      <c r="F35" s="233"/>
      <c r="G35" s="233"/>
      <c r="H35" s="235"/>
    </row>
    <row r="36" spans="2:8" ht="18.75" x14ac:dyDescent="0.3">
      <c r="G36" s="48" t="s">
        <v>443</v>
      </c>
      <c r="H36" s="64">
        <f>SUM(H13:H25)</f>
        <v>660</v>
      </c>
    </row>
    <row r="37" spans="2:8" ht="18.75" x14ac:dyDescent="0.3">
      <c r="G37" s="48" t="s">
        <v>444</v>
      </c>
      <c r="H37" s="64">
        <f>+H36*0.16</f>
        <v>105.60000000000001</v>
      </c>
    </row>
    <row r="38" spans="2:8" ht="19.5" thickBot="1" x14ac:dyDescent="0.35">
      <c r="G38" s="49" t="s">
        <v>445</v>
      </c>
      <c r="H38" s="65">
        <f>+H36+H37</f>
        <v>765.6</v>
      </c>
    </row>
    <row r="40" spans="2:8" x14ac:dyDescent="0.25">
      <c r="B40" s="1803"/>
      <c r="C40" s="1803"/>
      <c r="D40" s="1803"/>
      <c r="E40" s="1803"/>
      <c r="F40" s="1803"/>
    </row>
    <row r="41" spans="2:8" x14ac:dyDescent="0.25">
      <c r="B41" s="1803"/>
      <c r="C41" s="1803"/>
      <c r="D41" s="1803"/>
      <c r="E41" s="1803"/>
      <c r="F41" s="1803"/>
    </row>
    <row r="42" spans="2:8" x14ac:dyDescent="0.25">
      <c r="B42" s="1810" t="s">
        <v>446</v>
      </c>
      <c r="C42" s="1810"/>
      <c r="D42" s="1810"/>
      <c r="E42" s="1810" t="s">
        <v>447</v>
      </c>
      <c r="F42" s="181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42578125" style="32" customWidth="1"/>
    <col min="5" max="5" width="17.140625" style="32" customWidth="1"/>
    <col min="6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648</v>
      </c>
      <c r="E5" s="229" t="s">
        <v>421</v>
      </c>
      <c r="F5" s="33" t="str">
        <f>VLOOKUP(F6,OBRAS!A1:B25,2,FALSE)</f>
        <v>RESIDENCIAL ZURA</v>
      </c>
      <c r="G5" s="1670" t="s">
        <v>423</v>
      </c>
      <c r="H5" s="1674">
        <v>46050</v>
      </c>
    </row>
    <row r="6" spans="2:8" ht="15.75" thickBot="1" x14ac:dyDescent="0.3">
      <c r="B6" s="1669"/>
      <c r="C6" s="1671"/>
      <c r="D6" s="1673"/>
      <c r="E6" s="230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643</v>
      </c>
      <c r="D7" s="36"/>
      <c r="E7" s="36"/>
      <c r="F7" s="35" t="s">
        <v>429</v>
      </c>
      <c r="G7" s="36" t="str">
        <f>VLOOKUP(C7,'BASE DATOS'!A1:J104,7,FALSE)</f>
        <v>direcciones_rodriguez@hotmail.com</v>
      </c>
      <c r="H7" s="41"/>
    </row>
    <row r="8" spans="2:8" x14ac:dyDescent="0.25">
      <c r="B8" s="40" t="s">
        <v>425</v>
      </c>
      <c r="C8" s="38" t="str">
        <f>VLOOKUP(C7,'BASE DATOS'!A1:J105,3,FALSE)</f>
        <v>CARR. PANAMERICANA CELAYA-SALAMANCA KM. 2</v>
      </c>
      <c r="D8" s="38"/>
      <c r="E8" s="38"/>
      <c r="F8" s="37" t="s">
        <v>430</v>
      </c>
      <c r="G8" s="38" t="str">
        <f>VLOOKUP(C7,'BASE DATOS'!A1:J105,8,FALSE)</f>
        <v>MECANICO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38060</v>
      </c>
      <c r="H9" s="42"/>
    </row>
    <row r="10" spans="2:8" x14ac:dyDescent="0.25">
      <c r="B10" s="40" t="s">
        <v>427</v>
      </c>
      <c r="C10" s="38" t="str">
        <f>VLOOKUP(C7,'BASE DATOS'!A1:J107,2,FALSE)</f>
        <v>VECG501112U3A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DE INCORPORACION FISCAL</v>
      </c>
      <c r="D11" s="38"/>
      <c r="E11" s="38"/>
      <c r="F11" s="37" t="s">
        <v>433</v>
      </c>
      <c r="G11" s="38" t="str">
        <f>VLOOKUP(C7,'BASE DATOS'!A1:J108,6,FALSE)</f>
        <v>406 3056667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3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649</v>
      </c>
      <c r="C13" s="1679"/>
      <c r="D13" s="1679"/>
      <c r="E13" s="60">
        <v>1</v>
      </c>
      <c r="F13" s="60" t="s">
        <v>653</v>
      </c>
      <c r="G13" s="62">
        <v>7300</v>
      </c>
      <c r="H13" s="56">
        <f>+E13*G13</f>
        <v>7300</v>
      </c>
    </row>
    <row r="14" spans="2:8" s="57" customFormat="1" ht="18.75" x14ac:dyDescent="0.3">
      <c r="B14" s="1815" t="s">
        <v>650</v>
      </c>
      <c r="C14" s="1816"/>
      <c r="D14" s="1816"/>
      <c r="E14" s="238"/>
      <c r="F14" s="238"/>
      <c r="G14" s="239"/>
      <c r="H14" s="236">
        <f>+E14*G14</f>
        <v>0</v>
      </c>
    </row>
    <row r="15" spans="2:8" s="57" customFormat="1" ht="18.75" x14ac:dyDescent="0.3">
      <c r="B15" s="1815" t="s">
        <v>651</v>
      </c>
      <c r="C15" s="1816"/>
      <c r="D15" s="1816"/>
      <c r="E15" s="238"/>
      <c r="F15" s="238"/>
      <c r="G15" s="239"/>
      <c r="H15" s="236">
        <f t="shared" ref="H15:H24" si="0">+E15*G15</f>
        <v>0</v>
      </c>
    </row>
    <row r="16" spans="2:8" s="57" customFormat="1" ht="18.75" x14ac:dyDescent="0.3">
      <c r="B16" s="1815" t="s">
        <v>652</v>
      </c>
      <c r="C16" s="1816"/>
      <c r="D16" s="1816"/>
      <c r="E16" s="238"/>
      <c r="F16" s="238"/>
      <c r="G16" s="239"/>
      <c r="H16" s="236">
        <f t="shared" si="0"/>
        <v>0</v>
      </c>
    </row>
    <row r="17" spans="2:8" s="57" customFormat="1" ht="18.75" x14ac:dyDescent="0.3">
      <c r="B17" s="1817" t="s">
        <v>654</v>
      </c>
      <c r="C17" s="1818"/>
      <c r="D17" s="1818"/>
      <c r="E17" s="238"/>
      <c r="F17" s="238"/>
      <c r="G17" s="239"/>
      <c r="H17" s="236">
        <f t="shared" si="0"/>
        <v>0</v>
      </c>
    </row>
    <row r="18" spans="2:8" s="57" customFormat="1" ht="18.75" x14ac:dyDescent="0.3">
      <c r="B18" s="1815"/>
      <c r="C18" s="1816"/>
      <c r="D18" s="1816"/>
      <c r="E18" s="238"/>
      <c r="F18" s="238"/>
      <c r="G18" s="239"/>
      <c r="H18" s="236">
        <f t="shared" si="0"/>
        <v>0</v>
      </c>
    </row>
    <row r="19" spans="2:8" s="57" customFormat="1" ht="18.75" x14ac:dyDescent="0.3">
      <c r="B19" s="1815"/>
      <c r="C19" s="1816"/>
      <c r="D19" s="1816"/>
      <c r="E19" s="238"/>
      <c r="F19" s="238"/>
      <c r="G19" s="239"/>
      <c r="H19" s="236">
        <f t="shared" si="0"/>
        <v>0</v>
      </c>
    </row>
    <row r="20" spans="2:8" s="57" customFormat="1" ht="18.75" x14ac:dyDescent="0.3">
      <c r="B20" s="1815"/>
      <c r="C20" s="1816"/>
      <c r="D20" s="1816"/>
      <c r="E20" s="238"/>
      <c r="F20" s="238"/>
      <c r="G20" s="239"/>
      <c r="H20" s="236">
        <f t="shared" si="0"/>
        <v>0</v>
      </c>
    </row>
    <row r="21" spans="2:8" s="57" customFormat="1" ht="18.75" x14ac:dyDescent="0.3">
      <c r="B21" s="1815"/>
      <c r="C21" s="1816"/>
      <c r="D21" s="1816"/>
      <c r="E21" s="238"/>
      <c r="F21" s="238"/>
      <c r="G21" s="239"/>
      <c r="H21" s="236">
        <f t="shared" si="0"/>
        <v>0</v>
      </c>
    </row>
    <row r="22" spans="2:8" s="57" customFormat="1" ht="18.75" x14ac:dyDescent="0.3">
      <c r="B22" s="1815"/>
      <c r="C22" s="1816"/>
      <c r="D22" s="1816"/>
      <c r="E22" s="238"/>
      <c r="F22" s="238"/>
      <c r="G22" s="239"/>
      <c r="H22" s="236">
        <f t="shared" si="0"/>
        <v>0</v>
      </c>
    </row>
    <row r="23" spans="2:8" s="57" customFormat="1" ht="18.75" x14ac:dyDescent="0.3">
      <c r="B23" s="1815"/>
      <c r="C23" s="1816"/>
      <c r="D23" s="1816"/>
      <c r="E23" s="238"/>
      <c r="F23" s="238"/>
      <c r="G23" s="239"/>
      <c r="H23" s="236">
        <f t="shared" si="0"/>
        <v>0</v>
      </c>
    </row>
    <row r="24" spans="2:8" s="57" customFormat="1" ht="18.75" x14ac:dyDescent="0.3">
      <c r="B24" s="1815"/>
      <c r="C24" s="1816"/>
      <c r="D24" s="1816"/>
      <c r="E24" s="238"/>
      <c r="F24" s="238"/>
      <c r="G24" s="239"/>
      <c r="H24" s="236">
        <f t="shared" si="0"/>
        <v>0</v>
      </c>
    </row>
    <row r="25" spans="2:8" s="57" customFormat="1" ht="18.75" x14ac:dyDescent="0.3">
      <c r="B25" s="1815"/>
      <c r="C25" s="1816"/>
      <c r="D25" s="1816"/>
      <c r="E25" s="238"/>
      <c r="F25" s="238"/>
      <c r="G25" s="239"/>
      <c r="H25" s="23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11"/>
      <c r="C33" s="1812"/>
      <c r="D33" s="1812"/>
      <c r="E33" s="232"/>
      <c r="F33" s="232"/>
      <c r="G33" s="232"/>
      <c r="H33" s="234"/>
    </row>
    <row r="34" spans="2:8" x14ac:dyDescent="0.25">
      <c r="B34" s="1811"/>
      <c r="C34" s="1812"/>
      <c r="D34" s="1812"/>
      <c r="E34" s="232"/>
      <c r="F34" s="232"/>
      <c r="G34" s="232"/>
      <c r="H34" s="234"/>
    </row>
    <row r="35" spans="2:8" ht="15.75" thickBot="1" x14ac:dyDescent="0.3">
      <c r="B35" s="1813"/>
      <c r="C35" s="1814"/>
      <c r="D35" s="1814"/>
      <c r="E35" s="233"/>
      <c r="F35" s="233"/>
      <c r="G35" s="233"/>
      <c r="H35" s="235"/>
    </row>
    <row r="36" spans="2:8" ht="18.75" x14ac:dyDescent="0.3">
      <c r="G36" s="48" t="s">
        <v>443</v>
      </c>
      <c r="H36" s="64">
        <f>SUM(H13:H25)</f>
        <v>7300</v>
      </c>
    </row>
    <row r="37" spans="2:8" ht="18.75" x14ac:dyDescent="0.3">
      <c r="G37" s="48" t="s">
        <v>444</v>
      </c>
      <c r="H37" s="64">
        <f>+H36*0.16</f>
        <v>1168</v>
      </c>
    </row>
    <row r="38" spans="2:8" ht="19.5" thickBot="1" x14ac:dyDescent="0.35">
      <c r="G38" s="49" t="s">
        <v>445</v>
      </c>
      <c r="H38" s="65">
        <f>+H36+H37</f>
        <v>8468</v>
      </c>
    </row>
    <row r="40" spans="2:8" x14ac:dyDescent="0.25">
      <c r="B40" s="1803"/>
      <c r="C40" s="1803"/>
      <c r="D40" s="1803"/>
      <c r="E40" s="1803"/>
      <c r="F40" s="1803"/>
    </row>
    <row r="41" spans="2:8" x14ac:dyDescent="0.25">
      <c r="B41" s="1803"/>
      <c r="C41" s="1803"/>
      <c r="D41" s="1803"/>
      <c r="E41" s="1803"/>
      <c r="F41" s="1803"/>
    </row>
    <row r="42" spans="2:8" x14ac:dyDescent="0.25">
      <c r="B42" s="1810" t="s">
        <v>446</v>
      </c>
      <c r="C42" s="1810"/>
      <c r="D42" s="1810"/>
      <c r="E42" s="1810" t="s">
        <v>447</v>
      </c>
      <c r="F42" s="181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>
    <tabColor rgb="FF993366"/>
    <pageSetUpPr fitToPage="1"/>
  </sheetPr>
  <dimension ref="B1:H44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" style="32" customWidth="1"/>
    <col min="4" max="4" width="15.140625" style="32" customWidth="1"/>
    <col min="5" max="6" width="17.7109375" style="32" customWidth="1"/>
    <col min="7" max="7" width="19.4257812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655</v>
      </c>
      <c r="E5" s="240" t="s">
        <v>421</v>
      </c>
      <c r="F5" s="33" t="str">
        <f>VLOOKUP(F6,OBRAS!A1:B25,2,FALSE)</f>
        <v>EL TAJO</v>
      </c>
      <c r="G5" s="1670" t="s">
        <v>423</v>
      </c>
      <c r="H5" s="1674">
        <v>46051</v>
      </c>
    </row>
    <row r="6" spans="2:8" ht="15.75" thickBot="1" x14ac:dyDescent="0.3">
      <c r="B6" s="1669"/>
      <c r="C6" s="1671"/>
      <c r="D6" s="1673"/>
      <c r="E6" s="241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179</v>
      </c>
      <c r="D7" s="36"/>
      <c r="E7" s="36"/>
      <c r="F7" s="35" t="s">
        <v>429</v>
      </c>
      <c r="G7" s="36" t="str">
        <f>VLOOKUP(C7,'BASE DATOS'!A1:J104,7,FALSE)</f>
        <v>tallerllano972@hotmail.com</v>
      </c>
      <c r="H7" s="41"/>
    </row>
    <row r="8" spans="2:8" x14ac:dyDescent="0.25">
      <c r="B8" s="40" t="s">
        <v>425</v>
      </c>
      <c r="C8" s="38" t="str">
        <f>VLOOKUP(C7,'BASE DATOS'!A1:J105,3,FALSE)</f>
        <v>SANTOS DEGOLLADO #117 COL. CENTRO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38000</v>
      </c>
      <c r="H9" s="42"/>
    </row>
    <row r="10" spans="2:8" x14ac:dyDescent="0.25">
      <c r="B10" s="40" t="s">
        <v>427</v>
      </c>
      <c r="C10" s="38" t="str">
        <f>VLOOKUP(C7,'BASE DATOS'!A1:J107,2,FALSE)</f>
        <v>TITG050319CK5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SIMPLIFICADO DE CONFIANZA</v>
      </c>
      <c r="D11" s="38"/>
      <c r="E11" s="38"/>
      <c r="F11" s="37" t="s">
        <v>433</v>
      </c>
      <c r="G11" s="38" t="str">
        <f>VLOOKUP(C7,'BASE DATOS'!A1:J108,6,FALSE)</f>
        <v>461 1247705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4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656</v>
      </c>
      <c r="C13" s="1679"/>
      <c r="D13" s="1679"/>
      <c r="E13" s="60">
        <v>1</v>
      </c>
      <c r="F13" s="60" t="s">
        <v>462</v>
      </c>
      <c r="G13" s="62">
        <v>7000</v>
      </c>
      <c r="H13" s="56">
        <f>+E13*G13</f>
        <v>7000</v>
      </c>
    </row>
    <row r="14" spans="2:8" s="57" customFormat="1" ht="18.75" x14ac:dyDescent="0.3">
      <c r="B14" s="1824" t="s">
        <v>657</v>
      </c>
      <c r="C14" s="1825"/>
      <c r="D14" s="1825"/>
      <c r="E14" s="249">
        <v>1</v>
      </c>
      <c r="F14" s="249" t="s">
        <v>462</v>
      </c>
      <c r="G14" s="250">
        <v>2500</v>
      </c>
      <c r="H14" s="247">
        <f>+E14*G14</f>
        <v>2500</v>
      </c>
    </row>
    <row r="15" spans="2:8" s="57" customFormat="1" ht="18.75" x14ac:dyDescent="0.3">
      <c r="B15" s="1824" t="s">
        <v>658</v>
      </c>
      <c r="C15" s="1825"/>
      <c r="D15" s="1825"/>
      <c r="E15" s="249">
        <v>1</v>
      </c>
      <c r="F15" s="249" t="s">
        <v>462</v>
      </c>
      <c r="G15" s="250">
        <v>1200</v>
      </c>
      <c r="H15" s="247">
        <f t="shared" ref="H15:H24" si="0">+E15*G15</f>
        <v>1200</v>
      </c>
    </row>
    <row r="16" spans="2:8" s="57" customFormat="1" ht="18.75" x14ac:dyDescent="0.3">
      <c r="B16" s="1826" t="s">
        <v>659</v>
      </c>
      <c r="C16" s="1827"/>
      <c r="D16" s="1827"/>
      <c r="E16" s="249"/>
      <c r="F16" s="249"/>
      <c r="G16" s="250"/>
      <c r="H16" s="247">
        <f t="shared" si="0"/>
        <v>0</v>
      </c>
    </row>
    <row r="17" spans="2:8" s="57" customFormat="1" ht="18.75" x14ac:dyDescent="0.3">
      <c r="B17" s="1824"/>
      <c r="C17" s="1825"/>
      <c r="D17" s="1825"/>
      <c r="E17" s="249"/>
      <c r="F17" s="249"/>
      <c r="G17" s="250"/>
      <c r="H17" s="247">
        <f t="shared" si="0"/>
        <v>0</v>
      </c>
    </row>
    <row r="18" spans="2:8" s="57" customFormat="1" ht="18.75" x14ac:dyDescent="0.3">
      <c r="B18" s="1824"/>
      <c r="C18" s="1825"/>
      <c r="D18" s="1825"/>
      <c r="E18" s="249"/>
      <c r="F18" s="249"/>
      <c r="G18" s="250"/>
      <c r="H18" s="247">
        <f t="shared" si="0"/>
        <v>0</v>
      </c>
    </row>
    <row r="19" spans="2:8" s="57" customFormat="1" ht="18.75" x14ac:dyDescent="0.3">
      <c r="B19" s="1824"/>
      <c r="C19" s="1825"/>
      <c r="D19" s="1825"/>
      <c r="E19" s="249"/>
      <c r="F19" s="249"/>
      <c r="G19" s="250"/>
      <c r="H19" s="247">
        <f t="shared" si="0"/>
        <v>0</v>
      </c>
    </row>
    <row r="20" spans="2:8" s="57" customFormat="1" ht="18.75" x14ac:dyDescent="0.3">
      <c r="B20" s="1824"/>
      <c r="C20" s="1825"/>
      <c r="D20" s="1825"/>
      <c r="E20" s="249"/>
      <c r="F20" s="249"/>
      <c r="G20" s="250"/>
      <c r="H20" s="247">
        <f t="shared" si="0"/>
        <v>0</v>
      </c>
    </row>
    <row r="21" spans="2:8" s="57" customFormat="1" ht="18.75" x14ac:dyDescent="0.3">
      <c r="B21" s="1824"/>
      <c r="C21" s="1825"/>
      <c r="D21" s="1825"/>
      <c r="E21" s="249"/>
      <c r="F21" s="249"/>
      <c r="G21" s="250"/>
      <c r="H21" s="247">
        <f t="shared" si="0"/>
        <v>0</v>
      </c>
    </row>
    <row r="22" spans="2:8" s="57" customFormat="1" ht="18.75" x14ac:dyDescent="0.3">
      <c r="B22" s="1824"/>
      <c r="C22" s="1825"/>
      <c r="D22" s="1825"/>
      <c r="E22" s="249"/>
      <c r="F22" s="249"/>
      <c r="G22" s="250"/>
      <c r="H22" s="247">
        <f t="shared" si="0"/>
        <v>0</v>
      </c>
    </row>
    <row r="23" spans="2:8" s="57" customFormat="1" ht="18.75" x14ac:dyDescent="0.3">
      <c r="B23" s="1824"/>
      <c r="C23" s="1825"/>
      <c r="D23" s="1825"/>
      <c r="E23" s="249"/>
      <c r="F23" s="249"/>
      <c r="G23" s="250"/>
      <c r="H23" s="247">
        <f t="shared" si="0"/>
        <v>0</v>
      </c>
    </row>
    <row r="24" spans="2:8" s="57" customFormat="1" ht="18.75" x14ac:dyDescent="0.3">
      <c r="B24" s="1824"/>
      <c r="C24" s="1825"/>
      <c r="D24" s="1825"/>
      <c r="E24" s="249"/>
      <c r="F24" s="249"/>
      <c r="G24" s="250"/>
      <c r="H24" s="247">
        <f t="shared" si="0"/>
        <v>0</v>
      </c>
    </row>
    <row r="25" spans="2:8" s="57" customFormat="1" ht="18.75" x14ac:dyDescent="0.3">
      <c r="B25" s="1824"/>
      <c r="C25" s="1825"/>
      <c r="D25" s="1825"/>
      <c r="E25" s="249"/>
      <c r="F25" s="249"/>
      <c r="G25" s="250"/>
      <c r="H25" s="24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20"/>
      <c r="C33" s="1821"/>
      <c r="D33" s="1821"/>
      <c r="E33" s="243"/>
      <c r="F33" s="243"/>
      <c r="G33" s="243"/>
      <c r="H33" s="245"/>
    </row>
    <row r="34" spans="2:8" x14ac:dyDescent="0.25">
      <c r="B34" s="1820"/>
      <c r="C34" s="1821"/>
      <c r="D34" s="1821"/>
      <c r="E34" s="243"/>
      <c r="F34" s="243"/>
      <c r="G34" s="243"/>
      <c r="H34" s="245"/>
    </row>
    <row r="35" spans="2:8" ht="15.75" thickBot="1" x14ac:dyDescent="0.3">
      <c r="B35" s="1822"/>
      <c r="C35" s="1823"/>
      <c r="D35" s="1823"/>
      <c r="E35" s="244"/>
      <c r="F35" s="244"/>
      <c r="G35" s="244"/>
      <c r="H35" s="246"/>
    </row>
    <row r="36" spans="2:8" ht="18.75" x14ac:dyDescent="0.3">
      <c r="G36" s="48" t="s">
        <v>443</v>
      </c>
      <c r="H36" s="64">
        <f>SUM(H13:H25)</f>
        <v>10700</v>
      </c>
    </row>
    <row r="37" spans="2:8" ht="18.75" x14ac:dyDescent="0.3">
      <c r="G37" s="48" t="s">
        <v>444</v>
      </c>
      <c r="H37" s="64">
        <f>+H36*0.16</f>
        <v>1712</v>
      </c>
    </row>
    <row r="38" spans="2:8" ht="18.75" x14ac:dyDescent="0.3">
      <c r="G38" s="75" t="s">
        <v>464</v>
      </c>
      <c r="H38" s="64">
        <f>+H36*1.25%</f>
        <v>133.75</v>
      </c>
    </row>
    <row r="39" spans="2:8" ht="18.75" x14ac:dyDescent="0.3">
      <c r="G39" s="75" t="s">
        <v>525</v>
      </c>
      <c r="H39" s="64">
        <f>+H36*2%</f>
        <v>214</v>
      </c>
    </row>
    <row r="40" spans="2:8" ht="19.5" thickBot="1" x14ac:dyDescent="0.35">
      <c r="G40" s="49" t="s">
        <v>445</v>
      </c>
      <c r="H40" s="65">
        <f>+H36+H37-H38-H39</f>
        <v>12064.25</v>
      </c>
    </row>
    <row r="42" spans="2:8" x14ac:dyDescent="0.25">
      <c r="B42" s="1812"/>
      <c r="C42" s="1812"/>
      <c r="D42" s="1812"/>
      <c r="E42" s="1812"/>
      <c r="F42" s="1812"/>
    </row>
    <row r="43" spans="2:8" x14ac:dyDescent="0.25">
      <c r="B43" s="1812"/>
      <c r="C43" s="1812"/>
      <c r="D43" s="1812"/>
      <c r="E43" s="1812"/>
      <c r="F43" s="1812"/>
    </row>
    <row r="44" spans="2:8" x14ac:dyDescent="0.25">
      <c r="B44" s="1819" t="s">
        <v>446</v>
      </c>
      <c r="C44" s="1819"/>
      <c r="D44" s="1819"/>
      <c r="E44" s="1819" t="s">
        <v>447</v>
      </c>
      <c r="F44" s="1819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1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660</v>
      </c>
      <c r="E5" s="251" t="s">
        <v>421</v>
      </c>
      <c r="F5" s="33" t="str">
        <f>VLOOKUP(F6,OBRAS!A1:B25,2,FALSE)</f>
        <v>EL TAJO</v>
      </c>
      <c r="G5" s="1670" t="s">
        <v>423</v>
      </c>
      <c r="H5" s="1674">
        <v>46051</v>
      </c>
    </row>
    <row r="6" spans="2:8" ht="15.75" thickBot="1" x14ac:dyDescent="0.3">
      <c r="B6" s="1669"/>
      <c r="C6" s="1671"/>
      <c r="D6" s="1673"/>
      <c r="E6" s="252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155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>SAN LUIS DE LA PAZ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GTO.</v>
      </c>
      <c r="D9" s="38"/>
      <c r="E9" s="38"/>
      <c r="F9" s="37" t="s">
        <v>431</v>
      </c>
      <c r="G9" s="50">
        <f>VLOOKUP(C7,'BASE DATOS'!A1:J106,9,FALSE)</f>
        <v>37800</v>
      </c>
      <c r="H9" s="42"/>
    </row>
    <row r="10" spans="2:8" x14ac:dyDescent="0.25">
      <c r="B10" s="40" t="s">
        <v>427</v>
      </c>
      <c r="C10" s="38" t="str">
        <f>VLOOKUP(C7,'BASE DATOS'!A1:J107,2,FALSE)</f>
        <v>EIMC7206122U1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5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661</v>
      </c>
      <c r="C13" s="1679"/>
      <c r="D13" s="1679"/>
      <c r="E13" s="60">
        <v>1</v>
      </c>
      <c r="F13" s="60" t="s">
        <v>462</v>
      </c>
      <c r="G13" s="62">
        <v>1200</v>
      </c>
      <c r="H13" s="56">
        <f>+E13*G13</f>
        <v>1200</v>
      </c>
    </row>
    <row r="14" spans="2:8" s="57" customFormat="1" ht="18.75" x14ac:dyDescent="0.3">
      <c r="B14" s="1835" t="s">
        <v>662</v>
      </c>
      <c r="C14" s="1836"/>
      <c r="D14" s="1836"/>
      <c r="E14" s="263"/>
      <c r="F14" s="263"/>
      <c r="G14" s="264"/>
      <c r="H14" s="261">
        <f>+E14*G14</f>
        <v>0</v>
      </c>
    </row>
    <row r="15" spans="2:8" s="57" customFormat="1" ht="18.75" x14ac:dyDescent="0.3">
      <c r="B15" s="1833"/>
      <c r="C15" s="1834"/>
      <c r="D15" s="1834"/>
      <c r="E15" s="263"/>
      <c r="F15" s="263"/>
      <c r="G15" s="264"/>
      <c r="H15" s="261">
        <f t="shared" ref="H15:H24" si="0">+E15*G15</f>
        <v>0</v>
      </c>
    </row>
    <row r="16" spans="2:8" s="57" customFormat="1" ht="18.75" x14ac:dyDescent="0.3">
      <c r="B16" s="1833"/>
      <c r="C16" s="1834"/>
      <c r="D16" s="1834"/>
      <c r="E16" s="263"/>
      <c r="F16" s="263"/>
      <c r="G16" s="264"/>
      <c r="H16" s="261">
        <f t="shared" si="0"/>
        <v>0</v>
      </c>
    </row>
    <row r="17" spans="2:8" s="57" customFormat="1" ht="18.75" x14ac:dyDescent="0.3">
      <c r="B17" s="1833"/>
      <c r="C17" s="1834"/>
      <c r="D17" s="1834"/>
      <c r="E17" s="263"/>
      <c r="F17" s="263"/>
      <c r="G17" s="264"/>
      <c r="H17" s="261">
        <f t="shared" si="0"/>
        <v>0</v>
      </c>
    </row>
    <row r="18" spans="2:8" s="57" customFormat="1" ht="18.75" x14ac:dyDescent="0.3">
      <c r="B18" s="1833"/>
      <c r="C18" s="1834"/>
      <c r="D18" s="1834"/>
      <c r="E18" s="263"/>
      <c r="F18" s="263"/>
      <c r="G18" s="264"/>
      <c r="H18" s="261">
        <f t="shared" si="0"/>
        <v>0</v>
      </c>
    </row>
    <row r="19" spans="2:8" s="57" customFormat="1" ht="18.75" x14ac:dyDescent="0.3">
      <c r="B19" s="1833"/>
      <c r="C19" s="1834"/>
      <c r="D19" s="1834"/>
      <c r="E19" s="263"/>
      <c r="F19" s="263"/>
      <c r="G19" s="264"/>
      <c r="H19" s="261">
        <f t="shared" si="0"/>
        <v>0</v>
      </c>
    </row>
    <row r="20" spans="2:8" s="57" customFormat="1" ht="18.75" x14ac:dyDescent="0.3">
      <c r="B20" s="1833"/>
      <c r="C20" s="1834"/>
      <c r="D20" s="1834"/>
      <c r="E20" s="263"/>
      <c r="F20" s="263"/>
      <c r="G20" s="264"/>
      <c r="H20" s="261">
        <f t="shared" si="0"/>
        <v>0</v>
      </c>
    </row>
    <row r="21" spans="2:8" s="57" customFormat="1" ht="18.75" x14ac:dyDescent="0.3">
      <c r="B21" s="1833"/>
      <c r="C21" s="1834"/>
      <c r="D21" s="1834"/>
      <c r="E21" s="263"/>
      <c r="F21" s="263"/>
      <c r="G21" s="264"/>
      <c r="H21" s="261">
        <f t="shared" si="0"/>
        <v>0</v>
      </c>
    </row>
    <row r="22" spans="2:8" s="57" customFormat="1" ht="18.75" x14ac:dyDescent="0.3">
      <c r="B22" s="1833"/>
      <c r="C22" s="1834"/>
      <c r="D22" s="1834"/>
      <c r="E22" s="263"/>
      <c r="F22" s="263"/>
      <c r="G22" s="264"/>
      <c r="H22" s="261">
        <f t="shared" si="0"/>
        <v>0</v>
      </c>
    </row>
    <row r="23" spans="2:8" s="57" customFormat="1" ht="18.75" x14ac:dyDescent="0.3">
      <c r="B23" s="1833"/>
      <c r="C23" s="1834"/>
      <c r="D23" s="1834"/>
      <c r="E23" s="263"/>
      <c r="F23" s="263"/>
      <c r="G23" s="264"/>
      <c r="H23" s="261">
        <f t="shared" si="0"/>
        <v>0</v>
      </c>
    </row>
    <row r="24" spans="2:8" s="57" customFormat="1" ht="18.75" x14ac:dyDescent="0.3">
      <c r="B24" s="1833"/>
      <c r="C24" s="1834"/>
      <c r="D24" s="1834"/>
      <c r="E24" s="263"/>
      <c r="F24" s="263"/>
      <c r="G24" s="264"/>
      <c r="H24" s="261">
        <f t="shared" si="0"/>
        <v>0</v>
      </c>
    </row>
    <row r="25" spans="2:8" s="57" customFormat="1" ht="18.75" x14ac:dyDescent="0.3">
      <c r="B25" s="1833"/>
      <c r="C25" s="1834"/>
      <c r="D25" s="1834"/>
      <c r="E25" s="263"/>
      <c r="F25" s="263"/>
      <c r="G25" s="264"/>
      <c r="H25" s="26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29"/>
      <c r="C33" s="1830"/>
      <c r="D33" s="1830"/>
      <c r="E33" s="257"/>
      <c r="F33" s="257"/>
      <c r="G33" s="257"/>
      <c r="H33" s="259"/>
    </row>
    <row r="34" spans="2:8" x14ac:dyDescent="0.25">
      <c r="B34" s="1829"/>
      <c r="C34" s="1830"/>
      <c r="D34" s="1830"/>
      <c r="E34" s="257"/>
      <c r="F34" s="257"/>
      <c r="G34" s="257"/>
      <c r="H34" s="259"/>
    </row>
    <row r="35" spans="2:8" ht="15.75" thickBot="1" x14ac:dyDescent="0.3">
      <c r="B35" s="1831"/>
      <c r="C35" s="1832"/>
      <c r="D35" s="1832"/>
      <c r="E35" s="258"/>
      <c r="F35" s="258"/>
      <c r="G35" s="258"/>
      <c r="H35" s="260"/>
    </row>
    <row r="36" spans="2:8" ht="18.75" x14ac:dyDescent="0.3">
      <c r="G36" s="48" t="s">
        <v>443</v>
      </c>
      <c r="H36" s="64">
        <f>SUM(H13:H25)</f>
        <v>1200</v>
      </c>
    </row>
    <row r="37" spans="2:8" ht="18.75" x14ac:dyDescent="0.3">
      <c r="G37" s="48" t="s">
        <v>444</v>
      </c>
      <c r="H37" s="64">
        <f>+H36*0.16</f>
        <v>192</v>
      </c>
    </row>
    <row r="38" spans="2:8" ht="19.5" thickBot="1" x14ac:dyDescent="0.35">
      <c r="G38" s="49" t="s">
        <v>445</v>
      </c>
      <c r="H38" s="65">
        <f>+H36+H37</f>
        <v>1392</v>
      </c>
    </row>
    <row r="40" spans="2:8" x14ac:dyDescent="0.25">
      <c r="B40" s="1821"/>
      <c r="C40" s="1821"/>
      <c r="D40" s="1821"/>
      <c r="E40" s="1821"/>
      <c r="F40" s="1821"/>
    </row>
    <row r="41" spans="2:8" x14ac:dyDescent="0.25">
      <c r="B41" s="1821"/>
      <c r="C41" s="1821"/>
      <c r="D41" s="1821"/>
      <c r="E41" s="1821"/>
      <c r="F41" s="1821"/>
    </row>
    <row r="42" spans="2:8" x14ac:dyDescent="0.25">
      <c r="B42" s="1828" t="s">
        <v>446</v>
      </c>
      <c r="C42" s="1828"/>
      <c r="D42" s="1828"/>
      <c r="E42" s="1828" t="s">
        <v>447</v>
      </c>
      <c r="F42" s="1828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140625" style="32" customWidth="1"/>
    <col min="4" max="4" width="15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670</v>
      </c>
      <c r="E5" s="251" t="s">
        <v>421</v>
      </c>
      <c r="F5" s="33" t="str">
        <f>VLOOKUP(F6,OBRAS!A1:B25,2,FALSE)</f>
        <v>EL ENSINO</v>
      </c>
      <c r="G5" s="1670" t="s">
        <v>423</v>
      </c>
      <c r="H5" s="1674">
        <v>46051</v>
      </c>
    </row>
    <row r="6" spans="2:8" ht="15.75" thickBot="1" x14ac:dyDescent="0.3">
      <c r="B6" s="1669"/>
      <c r="C6" s="1671"/>
      <c r="D6" s="1673"/>
      <c r="E6" s="252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663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1ERO DE MAYO #768B COL. CENTRO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ACAMBARO, GTO</v>
      </c>
      <c r="D9" s="38"/>
      <c r="E9" s="38"/>
      <c r="F9" s="37" t="s">
        <v>431</v>
      </c>
      <c r="G9" s="50">
        <f>VLOOKUP(C7,'BASE DATOS'!A1:J106,9,FALSE)</f>
        <v>38600</v>
      </c>
      <c r="H9" s="42"/>
    </row>
    <row r="10" spans="2:8" x14ac:dyDescent="0.25">
      <c r="B10" s="40" t="s">
        <v>427</v>
      </c>
      <c r="C10" s="38" t="str">
        <f>VLOOKUP(C7,'BASE DATOS'!A1:J107,2,FALSE)</f>
        <v>BAM810327SV2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>
        <f>VLOOKUP(C7,'BASE DATOS'!A1:J108,6,FALSE)</f>
        <v>4171024095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5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665</v>
      </c>
      <c r="C13" s="1679"/>
      <c r="D13" s="1679"/>
      <c r="E13" s="60">
        <v>2</v>
      </c>
      <c r="F13" s="60" t="s">
        <v>449</v>
      </c>
      <c r="G13" s="62">
        <v>336.20689655172418</v>
      </c>
      <c r="H13" s="56">
        <f>+E13*G13</f>
        <v>672.41379310344837</v>
      </c>
    </row>
    <row r="14" spans="2:8" s="57" customFormat="1" ht="18.75" x14ac:dyDescent="0.3">
      <c r="B14" s="1833" t="s">
        <v>666</v>
      </c>
      <c r="C14" s="1834"/>
      <c r="D14" s="1834"/>
      <c r="E14" s="263">
        <v>1</v>
      </c>
      <c r="F14" s="263" t="s">
        <v>449</v>
      </c>
      <c r="G14" s="264">
        <v>818.96551724137942</v>
      </c>
      <c r="H14" s="261">
        <f>+E14*G14</f>
        <v>818.96551724137942</v>
      </c>
    </row>
    <row r="15" spans="2:8" s="57" customFormat="1" ht="18.75" x14ac:dyDescent="0.3">
      <c r="B15" s="1835" t="s">
        <v>667</v>
      </c>
      <c r="C15" s="1836"/>
      <c r="D15" s="1836"/>
      <c r="E15" s="263"/>
      <c r="F15" s="263"/>
      <c r="G15" s="264"/>
      <c r="H15" s="261">
        <f t="shared" ref="H15:H24" si="0">+E15*G15</f>
        <v>0</v>
      </c>
    </row>
    <row r="16" spans="2:8" s="57" customFormat="1" ht="18.75" x14ac:dyDescent="0.3">
      <c r="B16" s="1833"/>
      <c r="C16" s="1834"/>
      <c r="D16" s="1834"/>
      <c r="E16" s="263"/>
      <c r="F16" s="263"/>
      <c r="G16" s="264"/>
      <c r="H16" s="261">
        <f t="shared" si="0"/>
        <v>0</v>
      </c>
    </row>
    <row r="17" spans="2:8" s="57" customFormat="1" ht="18.75" x14ac:dyDescent="0.3">
      <c r="B17" s="1833"/>
      <c r="C17" s="1834"/>
      <c r="D17" s="1834"/>
      <c r="E17" s="263"/>
      <c r="F17" s="263"/>
      <c r="G17" s="264"/>
      <c r="H17" s="261">
        <f t="shared" si="0"/>
        <v>0</v>
      </c>
    </row>
    <row r="18" spans="2:8" s="57" customFormat="1" ht="18.75" x14ac:dyDescent="0.3">
      <c r="B18" s="1833"/>
      <c r="C18" s="1834"/>
      <c r="D18" s="1834"/>
      <c r="E18" s="263"/>
      <c r="F18" s="263"/>
      <c r="G18" s="264"/>
      <c r="H18" s="261">
        <f t="shared" si="0"/>
        <v>0</v>
      </c>
    </row>
    <row r="19" spans="2:8" s="57" customFormat="1" ht="18.75" x14ac:dyDescent="0.3">
      <c r="B19" s="1833"/>
      <c r="C19" s="1834"/>
      <c r="D19" s="1834"/>
      <c r="E19" s="263"/>
      <c r="F19" s="263"/>
      <c r="G19" s="264"/>
      <c r="H19" s="261">
        <f t="shared" si="0"/>
        <v>0</v>
      </c>
    </row>
    <row r="20" spans="2:8" s="57" customFormat="1" ht="18.75" x14ac:dyDescent="0.3">
      <c r="B20" s="1833"/>
      <c r="C20" s="1834"/>
      <c r="D20" s="1834"/>
      <c r="E20" s="263"/>
      <c r="F20" s="263"/>
      <c r="G20" s="264"/>
      <c r="H20" s="261">
        <f t="shared" si="0"/>
        <v>0</v>
      </c>
    </row>
    <row r="21" spans="2:8" s="57" customFormat="1" ht="18.75" x14ac:dyDescent="0.3">
      <c r="B21" s="1833"/>
      <c r="C21" s="1834"/>
      <c r="D21" s="1834"/>
      <c r="E21" s="263"/>
      <c r="F21" s="263"/>
      <c r="G21" s="264"/>
      <c r="H21" s="261">
        <f t="shared" si="0"/>
        <v>0</v>
      </c>
    </row>
    <row r="22" spans="2:8" s="57" customFormat="1" ht="18.75" x14ac:dyDescent="0.3">
      <c r="B22" s="1833"/>
      <c r="C22" s="1834"/>
      <c r="D22" s="1834"/>
      <c r="E22" s="263"/>
      <c r="F22" s="263"/>
      <c r="G22" s="264"/>
      <c r="H22" s="261">
        <f t="shared" si="0"/>
        <v>0</v>
      </c>
    </row>
    <row r="23" spans="2:8" s="57" customFormat="1" ht="18.75" x14ac:dyDescent="0.3">
      <c r="B23" s="1833"/>
      <c r="C23" s="1834"/>
      <c r="D23" s="1834"/>
      <c r="E23" s="263"/>
      <c r="F23" s="263"/>
      <c r="G23" s="264"/>
      <c r="H23" s="261">
        <f t="shared" si="0"/>
        <v>0</v>
      </c>
    </row>
    <row r="24" spans="2:8" s="57" customFormat="1" ht="18.75" x14ac:dyDescent="0.3">
      <c r="B24" s="1833"/>
      <c r="C24" s="1834"/>
      <c r="D24" s="1834"/>
      <c r="E24" s="263"/>
      <c r="F24" s="263"/>
      <c r="G24" s="264"/>
      <c r="H24" s="261">
        <f t="shared" si="0"/>
        <v>0</v>
      </c>
    </row>
    <row r="25" spans="2:8" s="57" customFormat="1" ht="18.75" x14ac:dyDescent="0.3">
      <c r="B25" s="1833"/>
      <c r="C25" s="1834"/>
      <c r="D25" s="1834"/>
      <c r="E25" s="263"/>
      <c r="F25" s="263"/>
      <c r="G25" s="264"/>
      <c r="H25" s="26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29"/>
      <c r="C33" s="1830"/>
      <c r="D33" s="1830"/>
      <c r="E33" s="257"/>
      <c r="F33" s="257"/>
      <c r="G33" s="257"/>
      <c r="H33" s="259"/>
    </row>
    <row r="34" spans="2:8" x14ac:dyDescent="0.25">
      <c r="B34" s="1829"/>
      <c r="C34" s="1830"/>
      <c r="D34" s="1830"/>
      <c r="E34" s="257"/>
      <c r="F34" s="257"/>
      <c r="G34" s="257"/>
      <c r="H34" s="259"/>
    </row>
    <row r="35" spans="2:8" ht="15.75" thickBot="1" x14ac:dyDescent="0.3">
      <c r="B35" s="1831"/>
      <c r="C35" s="1832"/>
      <c r="D35" s="1832"/>
      <c r="E35" s="258"/>
      <c r="F35" s="258"/>
      <c r="G35" s="258"/>
      <c r="H35" s="260"/>
    </row>
    <row r="36" spans="2:8" ht="18.75" x14ac:dyDescent="0.3">
      <c r="G36" s="48" t="s">
        <v>443</v>
      </c>
      <c r="H36" s="64">
        <f>SUM(H13:H25)</f>
        <v>1491.3793103448279</v>
      </c>
    </row>
    <row r="37" spans="2:8" ht="18.75" x14ac:dyDescent="0.3">
      <c r="G37" s="48" t="s">
        <v>444</v>
      </c>
      <c r="H37" s="64">
        <f>+H36*0.16</f>
        <v>238.62068965517247</v>
      </c>
    </row>
    <row r="38" spans="2:8" ht="19.5" thickBot="1" x14ac:dyDescent="0.35">
      <c r="G38" s="49" t="s">
        <v>445</v>
      </c>
      <c r="H38" s="65">
        <f>+H36+H37</f>
        <v>1730.0000000000005</v>
      </c>
    </row>
    <row r="40" spans="2:8" x14ac:dyDescent="0.25">
      <c r="B40" s="1821"/>
      <c r="C40" s="1821"/>
      <c r="D40" s="1821"/>
      <c r="E40" s="1821"/>
      <c r="F40" s="1821"/>
    </row>
    <row r="41" spans="2:8" x14ac:dyDescent="0.25">
      <c r="B41" s="1821"/>
      <c r="C41" s="1821"/>
      <c r="D41" s="1821"/>
      <c r="E41" s="1821"/>
      <c r="F41" s="1821"/>
    </row>
    <row r="42" spans="2:8" x14ac:dyDescent="0.25">
      <c r="B42" s="1828" t="s">
        <v>446</v>
      </c>
      <c r="C42" s="1828"/>
      <c r="D42" s="1828"/>
      <c r="E42" s="1828" t="s">
        <v>447</v>
      </c>
      <c r="F42" s="1828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0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3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676</v>
      </c>
      <c r="E5" s="254" t="s">
        <v>421</v>
      </c>
      <c r="F5" s="33" t="str">
        <f>VLOOKUP(F6,OBRAS!A1:B25,2,FALSE)</f>
        <v>RESIDENCIAL ANCONA</v>
      </c>
      <c r="G5" s="1670" t="s">
        <v>423</v>
      </c>
      <c r="H5" s="1674">
        <v>46042</v>
      </c>
    </row>
    <row r="6" spans="2:8" ht="15.75" thickBot="1" x14ac:dyDescent="0.3">
      <c r="B6" s="1669"/>
      <c r="C6" s="1671"/>
      <c r="D6" s="1673"/>
      <c r="E6" s="255" t="s">
        <v>422</v>
      </c>
      <c r="F6" s="34" t="s">
        <v>392</v>
      </c>
      <c r="G6" s="1671"/>
      <c r="H6" s="1675"/>
    </row>
    <row r="7" spans="2:8" x14ac:dyDescent="0.25">
      <c r="B7" s="39" t="s">
        <v>424</v>
      </c>
      <c r="C7" s="36" t="s">
        <v>728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CARR. 57 #215 LAS MERCEDES, SAN LUIS POTOSÍ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SAN LUIS POTOSI, SLP</v>
      </c>
      <c r="D9" s="38"/>
      <c r="E9" s="38"/>
      <c r="F9" s="37" t="s">
        <v>431</v>
      </c>
      <c r="G9" s="50">
        <f>VLOOKUP(C7,'BASE DATOS'!A1:J106,9,FALSE)</f>
        <v>78394</v>
      </c>
      <c r="H9" s="42"/>
    </row>
    <row r="10" spans="2:8" x14ac:dyDescent="0.25">
      <c r="B10" s="40" t="s">
        <v>427</v>
      </c>
      <c r="C10" s="38" t="str">
        <f>VLOOKUP(C7,'BASE DATOS'!A1:J107,2,FALSE)</f>
        <v>SMS211108SW4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442 270 3634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5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681</v>
      </c>
      <c r="C13" s="1679"/>
      <c r="D13" s="1679"/>
      <c r="E13" s="60">
        <v>1</v>
      </c>
      <c r="F13" s="60" t="s">
        <v>449</v>
      </c>
      <c r="G13" s="62">
        <v>13787.13</v>
      </c>
      <c r="H13" s="56">
        <f>+E13*G13</f>
        <v>13787.13</v>
      </c>
    </row>
    <row r="14" spans="2:8" s="57" customFormat="1" ht="18.75" x14ac:dyDescent="0.3">
      <c r="B14" s="1839" t="s">
        <v>682</v>
      </c>
      <c r="C14" s="1840"/>
      <c r="D14" s="1840"/>
      <c r="E14" s="271"/>
      <c r="F14" s="271"/>
      <c r="G14" s="272"/>
      <c r="H14" s="269">
        <f>+E14*G14</f>
        <v>0</v>
      </c>
    </row>
    <row r="15" spans="2:8" s="57" customFormat="1" ht="18.75" x14ac:dyDescent="0.3">
      <c r="B15" s="1837"/>
      <c r="C15" s="1838"/>
      <c r="D15" s="1838"/>
      <c r="E15" s="271"/>
      <c r="F15" s="271"/>
      <c r="G15" s="272"/>
      <c r="H15" s="269">
        <f t="shared" ref="H15:H24" si="0">+E15*G15</f>
        <v>0</v>
      </c>
    </row>
    <row r="16" spans="2:8" s="57" customFormat="1" ht="18.75" x14ac:dyDescent="0.3">
      <c r="B16" s="1837"/>
      <c r="C16" s="1838"/>
      <c r="D16" s="1838"/>
      <c r="E16" s="271"/>
      <c r="F16" s="271"/>
      <c r="G16" s="272"/>
      <c r="H16" s="269">
        <f t="shared" si="0"/>
        <v>0</v>
      </c>
    </row>
    <row r="17" spans="2:8" s="57" customFormat="1" ht="18.75" x14ac:dyDescent="0.3">
      <c r="B17" s="1837"/>
      <c r="C17" s="1838"/>
      <c r="D17" s="1838"/>
      <c r="E17" s="271"/>
      <c r="F17" s="271"/>
      <c r="G17" s="272"/>
      <c r="H17" s="269">
        <f t="shared" si="0"/>
        <v>0</v>
      </c>
    </row>
    <row r="18" spans="2:8" s="57" customFormat="1" ht="18.75" x14ac:dyDescent="0.3">
      <c r="B18" s="1837"/>
      <c r="C18" s="1838"/>
      <c r="D18" s="1838"/>
      <c r="E18" s="271"/>
      <c r="F18" s="271"/>
      <c r="G18" s="272"/>
      <c r="H18" s="269">
        <f t="shared" si="0"/>
        <v>0</v>
      </c>
    </row>
    <row r="19" spans="2:8" s="57" customFormat="1" ht="18.75" x14ac:dyDescent="0.3">
      <c r="B19" s="1837"/>
      <c r="C19" s="1838"/>
      <c r="D19" s="1838"/>
      <c r="E19" s="271"/>
      <c r="F19" s="271"/>
      <c r="G19" s="272"/>
      <c r="H19" s="269">
        <f t="shared" si="0"/>
        <v>0</v>
      </c>
    </row>
    <row r="20" spans="2:8" s="57" customFormat="1" ht="18.75" x14ac:dyDescent="0.3">
      <c r="B20" s="1837"/>
      <c r="C20" s="1838"/>
      <c r="D20" s="1838"/>
      <c r="E20" s="271"/>
      <c r="F20" s="271"/>
      <c r="G20" s="272"/>
      <c r="H20" s="269">
        <f t="shared" si="0"/>
        <v>0</v>
      </c>
    </row>
    <row r="21" spans="2:8" s="57" customFormat="1" ht="18.75" x14ac:dyDescent="0.3">
      <c r="B21" s="1837"/>
      <c r="C21" s="1838"/>
      <c r="D21" s="1838"/>
      <c r="E21" s="271"/>
      <c r="F21" s="271"/>
      <c r="G21" s="272"/>
      <c r="H21" s="269">
        <f t="shared" si="0"/>
        <v>0</v>
      </c>
    </row>
    <row r="22" spans="2:8" s="57" customFormat="1" ht="18.75" x14ac:dyDescent="0.3">
      <c r="B22" s="1837"/>
      <c r="C22" s="1838"/>
      <c r="D22" s="1838"/>
      <c r="E22" s="271"/>
      <c r="F22" s="271"/>
      <c r="G22" s="272"/>
      <c r="H22" s="269">
        <f t="shared" si="0"/>
        <v>0</v>
      </c>
    </row>
    <row r="23" spans="2:8" s="57" customFormat="1" ht="18.75" x14ac:dyDescent="0.3">
      <c r="B23" s="1837"/>
      <c r="C23" s="1838"/>
      <c r="D23" s="1838"/>
      <c r="E23" s="271"/>
      <c r="F23" s="271"/>
      <c r="G23" s="272"/>
      <c r="H23" s="269">
        <f t="shared" si="0"/>
        <v>0</v>
      </c>
    </row>
    <row r="24" spans="2:8" s="57" customFormat="1" ht="18.75" x14ac:dyDescent="0.3">
      <c r="B24" s="1837"/>
      <c r="C24" s="1838"/>
      <c r="D24" s="1838"/>
      <c r="E24" s="271"/>
      <c r="F24" s="271"/>
      <c r="G24" s="272"/>
      <c r="H24" s="269">
        <f t="shared" si="0"/>
        <v>0</v>
      </c>
    </row>
    <row r="25" spans="2:8" s="57" customFormat="1" ht="18.75" x14ac:dyDescent="0.3">
      <c r="B25" s="1837"/>
      <c r="C25" s="1838"/>
      <c r="D25" s="1838"/>
      <c r="E25" s="271"/>
      <c r="F25" s="271"/>
      <c r="G25" s="272"/>
      <c r="H25" s="27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2"/>
      <c r="C33" s="1843"/>
      <c r="D33" s="1843"/>
      <c r="E33" s="265"/>
      <c r="F33" s="265"/>
      <c r="G33" s="265"/>
      <c r="H33" s="267"/>
    </row>
    <row r="34" spans="2:8" x14ac:dyDescent="0.25">
      <c r="B34" s="1842"/>
      <c r="C34" s="1843"/>
      <c r="D34" s="1843"/>
      <c r="E34" s="265"/>
      <c r="F34" s="265"/>
      <c r="G34" s="265"/>
      <c r="H34" s="267"/>
    </row>
    <row r="35" spans="2:8" ht="15.75" thickBot="1" x14ac:dyDescent="0.3">
      <c r="B35" s="1844"/>
      <c r="C35" s="1845"/>
      <c r="D35" s="1845"/>
      <c r="E35" s="266"/>
      <c r="F35" s="266"/>
      <c r="G35" s="266"/>
      <c r="H35" s="268"/>
    </row>
    <row r="36" spans="2:8" ht="18.75" x14ac:dyDescent="0.3">
      <c r="G36" s="48" t="s">
        <v>443</v>
      </c>
      <c r="H36" s="64">
        <f>SUM(H13:H25)</f>
        <v>13787.13</v>
      </c>
    </row>
    <row r="37" spans="2:8" ht="18.75" x14ac:dyDescent="0.3">
      <c r="G37" s="48" t="s">
        <v>444</v>
      </c>
      <c r="H37" s="64">
        <f>+H36*0.16</f>
        <v>2205.9407999999999</v>
      </c>
    </row>
    <row r="38" spans="2:8" ht="19.5" thickBot="1" x14ac:dyDescent="0.35">
      <c r="G38" s="49" t="s">
        <v>445</v>
      </c>
      <c r="H38" s="65">
        <f>+H36+H37</f>
        <v>15993.0708</v>
      </c>
    </row>
    <row r="40" spans="2:8" x14ac:dyDescent="0.25">
      <c r="B40" s="1830"/>
      <c r="C40" s="1830"/>
      <c r="D40" s="1830"/>
      <c r="E40" s="1830"/>
      <c r="F40" s="1830"/>
    </row>
    <row r="41" spans="2:8" x14ac:dyDescent="0.25">
      <c r="B41" s="1830"/>
      <c r="C41" s="1830"/>
      <c r="D41" s="1830"/>
      <c r="E41" s="1830"/>
      <c r="F41" s="1830"/>
    </row>
    <row r="42" spans="2:8" x14ac:dyDescent="0.25">
      <c r="B42" s="1841" t="s">
        <v>446</v>
      </c>
      <c r="C42" s="1841"/>
      <c r="D42" s="1841"/>
      <c r="E42" s="1841" t="s">
        <v>447</v>
      </c>
      <c r="F42" s="1841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715</v>
      </c>
      <c r="E5" s="254" t="s">
        <v>421</v>
      </c>
      <c r="F5" s="33" t="str">
        <f>VLOOKUP(F6,OBRAS!A1:B25,2,FALSE)</f>
        <v>EL TAJO</v>
      </c>
      <c r="G5" s="1670" t="s">
        <v>423</v>
      </c>
      <c r="H5" s="1674">
        <v>46056</v>
      </c>
    </row>
    <row r="6" spans="2:8" ht="15.75" thickBot="1" x14ac:dyDescent="0.3">
      <c r="B6" s="1669"/>
      <c r="C6" s="1671"/>
      <c r="D6" s="1673"/>
      <c r="E6" s="255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155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>SAN LUIS DE LA PAZ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GTO.</v>
      </c>
      <c r="D9" s="38"/>
      <c r="E9" s="38"/>
      <c r="F9" s="37" t="s">
        <v>431</v>
      </c>
      <c r="G9" s="50">
        <f>VLOOKUP(C7,'BASE DATOS'!A1:J106,9,FALSE)</f>
        <v>37800</v>
      </c>
      <c r="H9" s="42"/>
    </row>
    <row r="10" spans="2:8" x14ac:dyDescent="0.25">
      <c r="B10" s="40" t="s">
        <v>427</v>
      </c>
      <c r="C10" s="38" t="str">
        <f>VLOOKUP(C7,'BASE DATOS'!A1:J107,2,FALSE)</f>
        <v>EIMC7206122U1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5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673</v>
      </c>
      <c r="C13" s="1679"/>
      <c r="D13" s="1679"/>
      <c r="E13" s="60">
        <v>1</v>
      </c>
      <c r="F13" s="60" t="s">
        <v>462</v>
      </c>
      <c r="G13" s="62">
        <v>1700</v>
      </c>
      <c r="H13" s="56">
        <f>+E13*G13</f>
        <v>1700</v>
      </c>
    </row>
    <row r="14" spans="2:8" s="57" customFormat="1" ht="18.75" x14ac:dyDescent="0.3">
      <c r="B14" s="1839" t="s">
        <v>674</v>
      </c>
      <c r="C14" s="1840"/>
      <c r="D14" s="1840"/>
      <c r="E14" s="271"/>
      <c r="F14" s="271"/>
      <c r="G14" s="272"/>
      <c r="H14" s="269">
        <f>+E14*G14</f>
        <v>0</v>
      </c>
    </row>
    <row r="15" spans="2:8" s="57" customFormat="1" ht="18.75" x14ac:dyDescent="0.3">
      <c r="B15" s="1833" t="s">
        <v>675</v>
      </c>
      <c r="C15" s="1834"/>
      <c r="D15" s="1834"/>
      <c r="E15" s="271">
        <v>1</v>
      </c>
      <c r="F15" s="271" t="s">
        <v>462</v>
      </c>
      <c r="G15" s="272">
        <v>300</v>
      </c>
      <c r="H15" s="269">
        <f t="shared" ref="H15:H24" si="0">+E15*G15</f>
        <v>300</v>
      </c>
    </row>
    <row r="16" spans="2:8" s="57" customFormat="1" ht="18.75" x14ac:dyDescent="0.3">
      <c r="B16" s="1835" t="s">
        <v>662</v>
      </c>
      <c r="C16" s="1836"/>
      <c r="D16" s="1836"/>
      <c r="E16" s="271"/>
      <c r="F16" s="271"/>
      <c r="G16" s="272"/>
      <c r="H16" s="269">
        <f t="shared" si="0"/>
        <v>0</v>
      </c>
    </row>
    <row r="17" spans="2:8" s="57" customFormat="1" ht="18.75" x14ac:dyDescent="0.3">
      <c r="B17" s="1837"/>
      <c r="C17" s="1838"/>
      <c r="D17" s="1838"/>
      <c r="E17" s="271"/>
      <c r="F17" s="271"/>
      <c r="G17" s="272"/>
      <c r="H17" s="269">
        <f t="shared" si="0"/>
        <v>0</v>
      </c>
    </row>
    <row r="18" spans="2:8" s="57" customFormat="1" ht="18.75" x14ac:dyDescent="0.3">
      <c r="B18" s="1837"/>
      <c r="C18" s="1838"/>
      <c r="D18" s="1838"/>
      <c r="E18" s="271"/>
      <c r="F18" s="271"/>
      <c r="G18" s="272"/>
      <c r="H18" s="269">
        <f t="shared" si="0"/>
        <v>0</v>
      </c>
    </row>
    <row r="19" spans="2:8" s="57" customFormat="1" ht="18.75" x14ac:dyDescent="0.3">
      <c r="B19" s="1837"/>
      <c r="C19" s="1838"/>
      <c r="D19" s="1838"/>
      <c r="E19" s="271"/>
      <c r="F19" s="271"/>
      <c r="G19" s="272"/>
      <c r="H19" s="269">
        <f t="shared" si="0"/>
        <v>0</v>
      </c>
    </row>
    <row r="20" spans="2:8" s="57" customFormat="1" ht="18.75" x14ac:dyDescent="0.3">
      <c r="B20" s="1837"/>
      <c r="C20" s="1838"/>
      <c r="D20" s="1838"/>
      <c r="E20" s="271"/>
      <c r="F20" s="271"/>
      <c r="G20" s="272"/>
      <c r="H20" s="269">
        <f t="shared" si="0"/>
        <v>0</v>
      </c>
    </row>
    <row r="21" spans="2:8" s="57" customFormat="1" ht="18.75" x14ac:dyDescent="0.3">
      <c r="B21" s="1837"/>
      <c r="C21" s="1838"/>
      <c r="D21" s="1838"/>
      <c r="E21" s="271"/>
      <c r="F21" s="271"/>
      <c r="G21" s="272"/>
      <c r="H21" s="269">
        <f t="shared" si="0"/>
        <v>0</v>
      </c>
    </row>
    <row r="22" spans="2:8" s="57" customFormat="1" ht="18.75" x14ac:dyDescent="0.3">
      <c r="B22" s="1837"/>
      <c r="C22" s="1838"/>
      <c r="D22" s="1838"/>
      <c r="E22" s="271"/>
      <c r="F22" s="271"/>
      <c r="G22" s="272"/>
      <c r="H22" s="269">
        <f t="shared" si="0"/>
        <v>0</v>
      </c>
    </row>
    <row r="23" spans="2:8" s="57" customFormat="1" ht="18.75" x14ac:dyDescent="0.3">
      <c r="B23" s="1837"/>
      <c r="C23" s="1838"/>
      <c r="D23" s="1838"/>
      <c r="E23" s="271"/>
      <c r="F23" s="271"/>
      <c r="G23" s="272"/>
      <c r="H23" s="269">
        <f t="shared" si="0"/>
        <v>0</v>
      </c>
    </row>
    <row r="24" spans="2:8" s="57" customFormat="1" ht="18.75" x14ac:dyDescent="0.3">
      <c r="B24" s="1837"/>
      <c r="C24" s="1838"/>
      <c r="D24" s="1838"/>
      <c r="E24" s="271"/>
      <c r="F24" s="271"/>
      <c r="G24" s="272"/>
      <c r="H24" s="269">
        <f t="shared" si="0"/>
        <v>0</v>
      </c>
    </row>
    <row r="25" spans="2:8" s="57" customFormat="1" ht="18.75" x14ac:dyDescent="0.3">
      <c r="B25" s="1837"/>
      <c r="C25" s="1838"/>
      <c r="D25" s="1838"/>
      <c r="E25" s="271"/>
      <c r="F25" s="271"/>
      <c r="G25" s="272"/>
      <c r="H25" s="27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2"/>
      <c r="C33" s="1843"/>
      <c r="D33" s="1843"/>
      <c r="E33" s="265"/>
      <c r="F33" s="265"/>
      <c r="G33" s="265"/>
      <c r="H33" s="267"/>
    </row>
    <row r="34" spans="2:8" x14ac:dyDescent="0.25">
      <c r="B34" s="1842"/>
      <c r="C34" s="1843"/>
      <c r="D34" s="1843"/>
      <c r="E34" s="265"/>
      <c r="F34" s="265"/>
      <c r="G34" s="265"/>
      <c r="H34" s="267"/>
    </row>
    <row r="35" spans="2:8" ht="15.75" thickBot="1" x14ac:dyDescent="0.3">
      <c r="B35" s="1844"/>
      <c r="C35" s="1845"/>
      <c r="D35" s="1845"/>
      <c r="E35" s="266"/>
      <c r="F35" s="266"/>
      <c r="G35" s="266"/>
      <c r="H35" s="268"/>
    </row>
    <row r="36" spans="2:8" ht="18.75" x14ac:dyDescent="0.3">
      <c r="G36" s="48" t="s">
        <v>443</v>
      </c>
      <c r="H36" s="64">
        <f>SUM(H13:H25)</f>
        <v>2000</v>
      </c>
    </row>
    <row r="37" spans="2:8" ht="18.75" x14ac:dyDescent="0.3">
      <c r="G37" s="48" t="s">
        <v>444</v>
      </c>
      <c r="H37" s="64">
        <f>+H36*0.16</f>
        <v>320</v>
      </c>
    </row>
    <row r="38" spans="2:8" ht="19.5" thickBot="1" x14ac:dyDescent="0.35">
      <c r="G38" s="49" t="s">
        <v>445</v>
      </c>
      <c r="H38" s="65">
        <f>+H36+H37</f>
        <v>2320</v>
      </c>
    </row>
    <row r="40" spans="2:8" x14ac:dyDescent="0.25">
      <c r="B40" s="1830"/>
      <c r="C40" s="1830"/>
      <c r="D40" s="1830"/>
      <c r="E40" s="1830"/>
      <c r="F40" s="1830"/>
    </row>
    <row r="41" spans="2:8" x14ac:dyDescent="0.25">
      <c r="B41" s="1830"/>
      <c r="C41" s="1830"/>
      <c r="D41" s="1830"/>
      <c r="E41" s="1830"/>
      <c r="F41" s="1830"/>
    </row>
    <row r="42" spans="2:8" x14ac:dyDescent="0.25">
      <c r="B42" s="1841" t="s">
        <v>446</v>
      </c>
      <c r="C42" s="1841"/>
      <c r="D42" s="1841"/>
      <c r="E42" s="1841" t="s">
        <v>447</v>
      </c>
      <c r="F42" s="1841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>
    <pageSetUpPr fitToPage="1"/>
  </sheetPr>
  <dimension ref="B1:H42"/>
  <sheetViews>
    <sheetView topLeftCell="A11"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2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687</v>
      </c>
      <c r="E5" s="273" t="s">
        <v>421</v>
      </c>
      <c r="F5" s="33" t="str">
        <f>VLOOKUP(F6,OBRAS!A1:B25,2,FALSE)</f>
        <v>RESIDENCIAL ZURA</v>
      </c>
      <c r="G5" s="1670" t="s">
        <v>423</v>
      </c>
      <c r="H5" s="1674">
        <v>46057</v>
      </c>
    </row>
    <row r="6" spans="2:8" ht="15.75" thickBot="1" x14ac:dyDescent="0.3">
      <c r="B6" s="1669"/>
      <c r="C6" s="1671"/>
      <c r="D6" s="1673"/>
      <c r="E6" s="274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688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CARR. MIGUEL ALEMAN 110 KM 12.5 COL. LA FE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SAN NICOLAS DE LOS GARZA, NL</v>
      </c>
      <c r="D9" s="38"/>
      <c r="E9" s="38"/>
      <c r="F9" s="37" t="s">
        <v>431</v>
      </c>
      <c r="G9" s="50">
        <f>VLOOKUP(C7,'BASE DATOS'!A1:J106,9,FALSE)</f>
        <v>66477</v>
      </c>
      <c r="H9" s="42"/>
    </row>
    <row r="10" spans="2:8" x14ac:dyDescent="0.25">
      <c r="B10" s="40" t="s">
        <v>427</v>
      </c>
      <c r="C10" s="38" t="str">
        <f>VLOOKUP(C7,'BASE DATOS'!A1:J107,2,FALSE)</f>
        <v>MAQ840621I76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477 730 1264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7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693</v>
      </c>
      <c r="C13" s="1679"/>
      <c r="D13" s="1679"/>
      <c r="E13" s="60">
        <v>2</v>
      </c>
      <c r="F13" s="60" t="s">
        <v>449</v>
      </c>
      <c r="G13" s="62">
        <v>6284.7</v>
      </c>
      <c r="H13" s="56">
        <f>+E13*G13</f>
        <v>12569.4</v>
      </c>
    </row>
    <row r="14" spans="2:8" s="57" customFormat="1" ht="18.75" x14ac:dyDescent="0.3">
      <c r="B14" s="1851" t="s">
        <v>694</v>
      </c>
      <c r="C14" s="1852"/>
      <c r="D14" s="1852"/>
      <c r="E14" s="287">
        <v>2</v>
      </c>
      <c r="F14" s="287" t="s">
        <v>449</v>
      </c>
      <c r="G14" s="288">
        <v>4982.3999999999996</v>
      </c>
      <c r="H14" s="285">
        <f>+E14*G14</f>
        <v>9964.7999999999993</v>
      </c>
    </row>
    <row r="15" spans="2:8" s="57" customFormat="1" ht="18.75" x14ac:dyDescent="0.3">
      <c r="B15" s="1853" t="s">
        <v>599</v>
      </c>
      <c r="C15" s="1854"/>
      <c r="D15" s="1854"/>
      <c r="E15" s="287"/>
      <c r="F15" s="287"/>
      <c r="G15" s="288"/>
      <c r="H15" s="285">
        <f t="shared" ref="H15:H24" si="0">+E15*G15</f>
        <v>0</v>
      </c>
    </row>
    <row r="16" spans="2:8" s="57" customFormat="1" ht="18.75" x14ac:dyDescent="0.3">
      <c r="B16" s="1851"/>
      <c r="C16" s="1852"/>
      <c r="D16" s="1852"/>
      <c r="E16" s="287"/>
      <c r="F16" s="287"/>
      <c r="G16" s="288"/>
      <c r="H16" s="285">
        <f t="shared" si="0"/>
        <v>0</v>
      </c>
    </row>
    <row r="17" spans="2:8" s="57" customFormat="1" ht="18.75" x14ac:dyDescent="0.3">
      <c r="B17" s="1851"/>
      <c r="C17" s="1852"/>
      <c r="D17" s="1852"/>
      <c r="E17" s="287"/>
      <c r="F17" s="287"/>
      <c r="G17" s="288"/>
      <c r="H17" s="285">
        <f t="shared" si="0"/>
        <v>0</v>
      </c>
    </row>
    <row r="18" spans="2:8" s="57" customFormat="1" ht="18.75" x14ac:dyDescent="0.3">
      <c r="B18" s="1851"/>
      <c r="C18" s="1852"/>
      <c r="D18" s="1852"/>
      <c r="E18" s="287"/>
      <c r="F18" s="287"/>
      <c r="G18" s="288"/>
      <c r="H18" s="285">
        <f t="shared" si="0"/>
        <v>0</v>
      </c>
    </row>
    <row r="19" spans="2:8" s="57" customFormat="1" ht="18.75" x14ac:dyDescent="0.3">
      <c r="B19" s="1851"/>
      <c r="C19" s="1852"/>
      <c r="D19" s="1852"/>
      <c r="E19" s="287"/>
      <c r="F19" s="287"/>
      <c r="G19" s="288"/>
      <c r="H19" s="285">
        <f t="shared" si="0"/>
        <v>0</v>
      </c>
    </row>
    <row r="20" spans="2:8" s="57" customFormat="1" ht="18.75" x14ac:dyDescent="0.3">
      <c r="B20" s="1851"/>
      <c r="C20" s="1852"/>
      <c r="D20" s="1852"/>
      <c r="E20" s="287"/>
      <c r="F20" s="287"/>
      <c r="G20" s="288"/>
      <c r="H20" s="285">
        <f t="shared" si="0"/>
        <v>0</v>
      </c>
    </row>
    <row r="21" spans="2:8" s="57" customFormat="1" ht="18.75" x14ac:dyDescent="0.3">
      <c r="B21" s="1851"/>
      <c r="C21" s="1852"/>
      <c r="D21" s="1852"/>
      <c r="E21" s="287"/>
      <c r="F21" s="287"/>
      <c r="G21" s="288"/>
      <c r="H21" s="285">
        <f t="shared" si="0"/>
        <v>0</v>
      </c>
    </row>
    <row r="22" spans="2:8" s="57" customFormat="1" ht="18.75" x14ac:dyDescent="0.3">
      <c r="B22" s="1851"/>
      <c r="C22" s="1852"/>
      <c r="D22" s="1852"/>
      <c r="E22" s="287"/>
      <c r="F22" s="287"/>
      <c r="G22" s="288"/>
      <c r="H22" s="285">
        <f t="shared" si="0"/>
        <v>0</v>
      </c>
    </row>
    <row r="23" spans="2:8" s="57" customFormat="1" ht="18.75" x14ac:dyDescent="0.3">
      <c r="B23" s="1851"/>
      <c r="C23" s="1852"/>
      <c r="D23" s="1852"/>
      <c r="E23" s="287"/>
      <c r="F23" s="287"/>
      <c r="G23" s="288"/>
      <c r="H23" s="285">
        <f t="shared" si="0"/>
        <v>0</v>
      </c>
    </row>
    <row r="24" spans="2:8" s="57" customFormat="1" ht="18.75" x14ac:dyDescent="0.3">
      <c r="B24" s="1851"/>
      <c r="C24" s="1852"/>
      <c r="D24" s="1852"/>
      <c r="E24" s="287"/>
      <c r="F24" s="287"/>
      <c r="G24" s="288"/>
      <c r="H24" s="285">
        <f t="shared" si="0"/>
        <v>0</v>
      </c>
    </row>
    <row r="25" spans="2:8" s="57" customFormat="1" ht="18.75" x14ac:dyDescent="0.3">
      <c r="B25" s="1851"/>
      <c r="C25" s="1852"/>
      <c r="D25" s="1852"/>
      <c r="E25" s="287"/>
      <c r="F25" s="287"/>
      <c r="G25" s="288"/>
      <c r="H25" s="28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7"/>
      <c r="C33" s="1848"/>
      <c r="D33" s="1848"/>
      <c r="E33" s="281"/>
      <c r="F33" s="281"/>
      <c r="G33" s="281"/>
      <c r="H33" s="283"/>
    </row>
    <row r="34" spans="2:8" x14ac:dyDescent="0.25">
      <c r="B34" s="1847"/>
      <c r="C34" s="1848"/>
      <c r="D34" s="1848"/>
      <c r="E34" s="281"/>
      <c r="F34" s="281"/>
      <c r="G34" s="281"/>
      <c r="H34" s="283"/>
    </row>
    <row r="35" spans="2:8" ht="15.75" thickBot="1" x14ac:dyDescent="0.3">
      <c r="B35" s="1849"/>
      <c r="C35" s="1850"/>
      <c r="D35" s="1850"/>
      <c r="E35" s="282"/>
      <c r="F35" s="282"/>
      <c r="G35" s="282"/>
      <c r="H35" s="284"/>
    </row>
    <row r="36" spans="2:8" ht="18.75" x14ac:dyDescent="0.3">
      <c r="G36" s="48" t="s">
        <v>443</v>
      </c>
      <c r="H36" s="64">
        <f>SUM(H13:H25)</f>
        <v>22534.199999999997</v>
      </c>
    </row>
    <row r="37" spans="2:8" ht="18.75" x14ac:dyDescent="0.3">
      <c r="G37" s="48" t="s">
        <v>444</v>
      </c>
      <c r="H37" s="64">
        <f>+H36*0.16</f>
        <v>3605.4719999999998</v>
      </c>
    </row>
    <row r="38" spans="2:8" ht="19.5" thickBot="1" x14ac:dyDescent="0.35">
      <c r="G38" s="49" t="s">
        <v>445</v>
      </c>
      <c r="H38" s="65">
        <f>+H36+H37</f>
        <v>26139.671999999999</v>
      </c>
    </row>
    <row r="40" spans="2:8" x14ac:dyDescent="0.25">
      <c r="B40" s="1843"/>
      <c r="C40" s="1843"/>
      <c r="D40" s="1843"/>
      <c r="E40" s="1843"/>
      <c r="F40" s="1843"/>
    </row>
    <row r="41" spans="2:8" x14ac:dyDescent="0.25">
      <c r="B41" s="1843"/>
      <c r="C41" s="1843"/>
      <c r="D41" s="1843"/>
      <c r="E41" s="1843"/>
      <c r="F41" s="1843"/>
    </row>
    <row r="42" spans="2:8" x14ac:dyDescent="0.25">
      <c r="B42" s="1846" t="s">
        <v>446</v>
      </c>
      <c r="C42" s="1846"/>
      <c r="D42" s="1846"/>
      <c r="E42" s="1846" t="s">
        <v>447</v>
      </c>
      <c r="F42" s="18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140625" style="32" customWidth="1"/>
    <col min="4" max="4" width="1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857">
        <f>-1683</f>
        <v>-1683</v>
      </c>
      <c r="E5" s="254" t="s">
        <v>421</v>
      </c>
      <c r="F5" s="33" t="str">
        <f>VLOOKUP(F6,OBRAS!A1:B25,2,FALSE)</f>
        <v>ZURA, ANCONA, EL TAJO</v>
      </c>
      <c r="G5" s="1670" t="s">
        <v>423</v>
      </c>
      <c r="H5" s="1674">
        <v>46044</v>
      </c>
    </row>
    <row r="6" spans="2:8" ht="15.75" thickBot="1" x14ac:dyDescent="0.3">
      <c r="B6" s="1669"/>
      <c r="C6" s="1671"/>
      <c r="D6" s="1858"/>
      <c r="E6" s="255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DATOS'!A1:J104,7,FALSE)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DATOS'!A1:J105,3,FALSE)</f>
        <v>AV. MEXICO JAPON #412 INT. 55 MICROPARQUE INDUSTRIAL</v>
      </c>
      <c r="D8" s="38"/>
      <c r="E8" s="38"/>
      <c r="F8" s="37" t="s">
        <v>430</v>
      </c>
      <c r="G8" s="38" t="str">
        <f>VLOOKUP(C7,'BASE DATOS'!A1:J105,8,FALSE)</f>
        <v>LUBRICANTES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LBA880808D36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5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683</v>
      </c>
      <c r="C13" s="1679"/>
      <c r="D13" s="1679"/>
      <c r="E13" s="60">
        <v>1000</v>
      </c>
      <c r="F13" s="60" t="s">
        <v>608</v>
      </c>
      <c r="G13" s="62">
        <v>65</v>
      </c>
      <c r="H13" s="56">
        <f>+E13*G13</f>
        <v>65000</v>
      </c>
    </row>
    <row r="14" spans="2:8" s="57" customFormat="1" ht="18.75" x14ac:dyDescent="0.3">
      <c r="B14" s="1837"/>
      <c r="C14" s="1838"/>
      <c r="D14" s="1838"/>
      <c r="E14" s="271"/>
      <c r="F14" s="271"/>
      <c r="G14" s="272"/>
      <c r="H14" s="269">
        <f>+E14*G14</f>
        <v>0</v>
      </c>
    </row>
    <row r="15" spans="2:8" s="57" customFormat="1" ht="18.75" x14ac:dyDescent="0.3">
      <c r="B15" s="1837"/>
      <c r="C15" s="1838"/>
      <c r="D15" s="1838"/>
      <c r="E15" s="271"/>
      <c r="F15" s="271"/>
      <c r="G15" s="272"/>
      <c r="H15" s="269">
        <f t="shared" ref="H15:H24" si="0">+E15*G15</f>
        <v>0</v>
      </c>
    </row>
    <row r="16" spans="2:8" s="57" customFormat="1" ht="18.75" x14ac:dyDescent="0.3">
      <c r="B16" s="1855" t="s">
        <v>684</v>
      </c>
      <c r="C16" s="1856"/>
      <c r="D16" s="1856"/>
      <c r="E16" s="276">
        <f>+E13-E17-E18</f>
        <v>315</v>
      </c>
      <c r="F16" s="277">
        <f>+E16*G13</f>
        <v>20475</v>
      </c>
      <c r="G16" s="272"/>
      <c r="H16" s="269">
        <f t="shared" si="0"/>
        <v>0</v>
      </c>
    </row>
    <row r="17" spans="2:8" s="57" customFormat="1" ht="18.75" x14ac:dyDescent="0.3">
      <c r="B17" s="1855" t="s">
        <v>685</v>
      </c>
      <c r="C17" s="1856"/>
      <c r="D17" s="1856"/>
      <c r="E17" s="276">
        <v>400</v>
      </c>
      <c r="F17" s="277">
        <f>+E17*G13</f>
        <v>26000</v>
      </c>
      <c r="G17" s="272"/>
      <c r="H17" s="269">
        <f t="shared" si="0"/>
        <v>0</v>
      </c>
    </row>
    <row r="18" spans="2:8" s="57" customFormat="1" ht="18.75" x14ac:dyDescent="0.3">
      <c r="B18" s="1855" t="s">
        <v>686</v>
      </c>
      <c r="C18" s="1856"/>
      <c r="D18" s="1856"/>
      <c r="E18" s="276">
        <f>15*19</f>
        <v>285</v>
      </c>
      <c r="F18" s="277">
        <f>+G13*E18</f>
        <v>18525</v>
      </c>
      <c r="G18" s="272"/>
      <c r="H18" s="269">
        <f t="shared" si="0"/>
        <v>0</v>
      </c>
    </row>
    <row r="19" spans="2:8" s="57" customFormat="1" ht="18.75" x14ac:dyDescent="0.3">
      <c r="B19" s="1837"/>
      <c r="C19" s="1838"/>
      <c r="D19" s="1838"/>
      <c r="E19" s="271"/>
      <c r="F19" s="271"/>
      <c r="G19" s="272"/>
      <c r="H19" s="269">
        <f t="shared" si="0"/>
        <v>0</v>
      </c>
    </row>
    <row r="20" spans="2:8" s="57" customFormat="1" ht="18.75" x14ac:dyDescent="0.3">
      <c r="B20" s="1837"/>
      <c r="C20" s="1838"/>
      <c r="D20" s="1838"/>
      <c r="E20" s="271"/>
      <c r="F20" s="271"/>
      <c r="G20" s="272"/>
      <c r="H20" s="269">
        <f t="shared" si="0"/>
        <v>0</v>
      </c>
    </row>
    <row r="21" spans="2:8" s="57" customFormat="1" ht="18.75" x14ac:dyDescent="0.3">
      <c r="B21" s="1837"/>
      <c r="C21" s="1838"/>
      <c r="D21" s="1838"/>
      <c r="E21" s="271"/>
      <c r="F21" s="271"/>
      <c r="G21" s="272"/>
      <c r="H21" s="269">
        <f t="shared" si="0"/>
        <v>0</v>
      </c>
    </row>
    <row r="22" spans="2:8" s="57" customFormat="1" ht="18.75" x14ac:dyDescent="0.3">
      <c r="B22" s="1837"/>
      <c r="C22" s="1838"/>
      <c r="D22" s="1838"/>
      <c r="E22" s="271"/>
      <c r="F22" s="271"/>
      <c r="G22" s="272"/>
      <c r="H22" s="269">
        <f t="shared" si="0"/>
        <v>0</v>
      </c>
    </row>
    <row r="23" spans="2:8" s="57" customFormat="1" ht="18.75" x14ac:dyDescent="0.3">
      <c r="B23" s="1837"/>
      <c r="C23" s="1838"/>
      <c r="D23" s="1838"/>
      <c r="E23" s="271"/>
      <c r="F23" s="271"/>
      <c r="G23" s="272"/>
      <c r="H23" s="269">
        <f t="shared" si="0"/>
        <v>0</v>
      </c>
    </row>
    <row r="24" spans="2:8" s="57" customFormat="1" ht="18.75" x14ac:dyDescent="0.3">
      <c r="B24" s="1837"/>
      <c r="C24" s="1838"/>
      <c r="D24" s="1838"/>
      <c r="E24" s="271"/>
      <c r="F24" s="271"/>
      <c r="G24" s="272"/>
      <c r="H24" s="269">
        <f t="shared" si="0"/>
        <v>0</v>
      </c>
    </row>
    <row r="25" spans="2:8" s="57" customFormat="1" ht="18.75" x14ac:dyDescent="0.3">
      <c r="B25" s="1837"/>
      <c r="C25" s="1838"/>
      <c r="D25" s="1838"/>
      <c r="E25" s="271"/>
      <c r="F25" s="271"/>
      <c r="G25" s="272"/>
      <c r="H25" s="27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2"/>
      <c r="C33" s="1843"/>
      <c r="D33" s="1843"/>
      <c r="E33" s="265"/>
      <c r="F33" s="265"/>
      <c r="G33" s="265"/>
      <c r="H33" s="267"/>
    </row>
    <row r="34" spans="2:8" x14ac:dyDescent="0.25">
      <c r="B34" s="1842"/>
      <c r="C34" s="1843"/>
      <c r="D34" s="1843"/>
      <c r="E34" s="265"/>
      <c r="F34" s="265"/>
      <c r="G34" s="265"/>
      <c r="H34" s="267"/>
    </row>
    <row r="35" spans="2:8" ht="15.75" thickBot="1" x14ac:dyDescent="0.3">
      <c r="B35" s="1844"/>
      <c r="C35" s="1845"/>
      <c r="D35" s="1845"/>
      <c r="E35" s="266"/>
      <c r="F35" s="266"/>
      <c r="G35" s="266"/>
      <c r="H35" s="268"/>
    </row>
    <row r="36" spans="2:8" ht="18.75" x14ac:dyDescent="0.3">
      <c r="G36" s="48" t="s">
        <v>443</v>
      </c>
      <c r="H36" s="64">
        <f>SUM(H13:H25)</f>
        <v>65000</v>
      </c>
    </row>
    <row r="37" spans="2:8" ht="18.75" x14ac:dyDescent="0.3">
      <c r="G37" s="48" t="s">
        <v>444</v>
      </c>
      <c r="H37" s="64">
        <f>+H36*0.16</f>
        <v>10400</v>
      </c>
    </row>
    <row r="38" spans="2:8" ht="19.5" thickBot="1" x14ac:dyDescent="0.35">
      <c r="G38" s="49" t="s">
        <v>445</v>
      </c>
      <c r="H38" s="65">
        <f>+H36+H37</f>
        <v>75400</v>
      </c>
    </row>
    <row r="40" spans="2:8" x14ac:dyDescent="0.25">
      <c r="B40" s="1830"/>
      <c r="C40" s="1830"/>
      <c r="D40" s="1830"/>
      <c r="E40" s="1830"/>
      <c r="F40" s="1830"/>
    </row>
    <row r="41" spans="2:8" x14ac:dyDescent="0.25">
      <c r="B41" s="1830"/>
      <c r="C41" s="1830"/>
      <c r="D41" s="1830"/>
      <c r="E41" s="1830"/>
      <c r="F41" s="1830"/>
    </row>
    <row r="42" spans="2:8" x14ac:dyDescent="0.25">
      <c r="B42" s="1841" t="s">
        <v>446</v>
      </c>
      <c r="C42" s="1841"/>
      <c r="D42" s="1841"/>
      <c r="E42" s="1841" t="s">
        <v>447</v>
      </c>
      <c r="F42" s="1841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4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140625" style="32" customWidth="1"/>
    <col min="4" max="4" width="15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695</v>
      </c>
      <c r="E5" s="273" t="s">
        <v>421</v>
      </c>
      <c r="F5" s="33" t="str">
        <f>VLOOKUP(F6,OBRAS!A1:B25,2,FALSE)</f>
        <v>RESIDENCIAL ZURA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274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728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CARR. 57 #215 LAS MERCEDES, SAN LUIS POTOSÍ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SAN LUIS POTOSI, SLP</v>
      </c>
      <c r="D9" s="38"/>
      <c r="E9" s="38"/>
      <c r="F9" s="37" t="s">
        <v>431</v>
      </c>
      <c r="G9" s="50">
        <f>VLOOKUP(C7,'BASE DATOS'!A1:J106,9,FALSE)</f>
        <v>78394</v>
      </c>
      <c r="H9" s="42"/>
    </row>
    <row r="10" spans="2:8" x14ac:dyDescent="0.25">
      <c r="B10" s="40" t="s">
        <v>427</v>
      </c>
      <c r="C10" s="38" t="str">
        <f>VLOOKUP(C7,'BASE DATOS'!A1:J107,2,FALSE)</f>
        <v>SMS211108SW4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442 270 3634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7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696</v>
      </c>
      <c r="C13" s="1679"/>
      <c r="D13" s="1679"/>
      <c r="E13" s="60">
        <v>1</v>
      </c>
      <c r="F13" s="60" t="s">
        <v>449</v>
      </c>
      <c r="G13" s="62">
        <v>20439.48</v>
      </c>
      <c r="H13" s="56">
        <f>+E13*G13</f>
        <v>20439.48</v>
      </c>
    </row>
    <row r="14" spans="2:8" s="57" customFormat="1" ht="18.75" x14ac:dyDescent="0.3">
      <c r="B14" s="1851" t="s">
        <v>697</v>
      </c>
      <c r="C14" s="1852"/>
      <c r="D14" s="1852"/>
      <c r="E14" s="287"/>
      <c r="F14" s="287"/>
      <c r="G14" s="288"/>
      <c r="H14" s="285">
        <f>+E14*G14</f>
        <v>0</v>
      </c>
    </row>
    <row r="15" spans="2:8" s="57" customFormat="1" ht="18.75" x14ac:dyDescent="0.3">
      <c r="B15" s="1853" t="s">
        <v>698</v>
      </c>
      <c r="C15" s="1854"/>
      <c r="D15" s="1854"/>
      <c r="E15" s="287"/>
      <c r="F15" s="287"/>
      <c r="G15" s="288"/>
      <c r="H15" s="285">
        <f t="shared" ref="H15:H24" si="0">+E15*G15</f>
        <v>0</v>
      </c>
    </row>
    <row r="16" spans="2:8" s="57" customFormat="1" ht="18.75" x14ac:dyDescent="0.3">
      <c r="B16" s="1851" t="s">
        <v>699</v>
      </c>
      <c r="C16" s="1852"/>
      <c r="D16" s="1852"/>
      <c r="E16" s="287">
        <v>1</v>
      </c>
      <c r="F16" s="287" t="s">
        <v>449</v>
      </c>
      <c r="G16" s="288">
        <v>1395.38</v>
      </c>
      <c r="H16" s="285">
        <f t="shared" si="0"/>
        <v>1395.38</v>
      </c>
    </row>
    <row r="17" spans="2:8" s="57" customFormat="1" ht="18.75" x14ac:dyDescent="0.3">
      <c r="B17" s="1853" t="s">
        <v>700</v>
      </c>
      <c r="C17" s="1854"/>
      <c r="D17" s="1854"/>
      <c r="E17" s="287"/>
      <c r="F17" s="287"/>
      <c r="G17" s="288"/>
      <c r="H17" s="285">
        <f t="shared" si="0"/>
        <v>0</v>
      </c>
    </row>
    <row r="18" spans="2:8" s="57" customFormat="1" ht="18.75" x14ac:dyDescent="0.3">
      <c r="B18" s="1851"/>
      <c r="C18" s="1852"/>
      <c r="D18" s="1852"/>
      <c r="E18" s="287"/>
      <c r="F18" s="287"/>
      <c r="G18" s="288"/>
      <c r="H18" s="285">
        <f t="shared" si="0"/>
        <v>0</v>
      </c>
    </row>
    <row r="19" spans="2:8" s="57" customFormat="1" ht="18.75" x14ac:dyDescent="0.3">
      <c r="B19" s="1851"/>
      <c r="C19" s="1852"/>
      <c r="D19" s="1852"/>
      <c r="E19" s="287"/>
      <c r="F19" s="287"/>
      <c r="G19" s="288"/>
      <c r="H19" s="285">
        <f t="shared" si="0"/>
        <v>0</v>
      </c>
    </row>
    <row r="20" spans="2:8" s="57" customFormat="1" ht="18.75" x14ac:dyDescent="0.3">
      <c r="B20" s="1859" t="s">
        <v>701</v>
      </c>
      <c r="C20" s="1860"/>
      <c r="D20" s="1860"/>
      <c r="E20" s="1860"/>
      <c r="F20" s="1860"/>
      <c r="G20" s="1860"/>
      <c r="H20" s="1861"/>
    </row>
    <row r="21" spans="2:8" s="57" customFormat="1" ht="18.75" x14ac:dyDescent="0.3">
      <c r="B21" s="1851"/>
      <c r="C21" s="1852"/>
      <c r="D21" s="1852"/>
      <c r="E21" s="287"/>
      <c r="F21" s="287"/>
      <c r="G21" s="288"/>
      <c r="H21" s="285">
        <f t="shared" si="0"/>
        <v>0</v>
      </c>
    </row>
    <row r="22" spans="2:8" s="57" customFormat="1" ht="18.75" x14ac:dyDescent="0.3">
      <c r="B22" s="1851"/>
      <c r="C22" s="1852"/>
      <c r="D22" s="1852"/>
      <c r="E22" s="287"/>
      <c r="F22" s="287"/>
      <c r="G22" s="288"/>
      <c r="H22" s="285">
        <f t="shared" si="0"/>
        <v>0</v>
      </c>
    </row>
    <row r="23" spans="2:8" s="57" customFormat="1" ht="18.75" x14ac:dyDescent="0.3">
      <c r="B23" s="1851"/>
      <c r="C23" s="1852"/>
      <c r="D23" s="1852"/>
      <c r="E23" s="287"/>
      <c r="F23" s="287"/>
      <c r="G23" s="288"/>
      <c r="H23" s="285">
        <f t="shared" si="0"/>
        <v>0</v>
      </c>
    </row>
    <row r="24" spans="2:8" s="57" customFormat="1" ht="18.75" x14ac:dyDescent="0.3">
      <c r="B24" s="1851"/>
      <c r="C24" s="1852"/>
      <c r="D24" s="1852"/>
      <c r="E24" s="287"/>
      <c r="F24" s="287"/>
      <c r="G24" s="288"/>
      <c r="H24" s="285">
        <f t="shared" si="0"/>
        <v>0</v>
      </c>
    </row>
    <row r="25" spans="2:8" s="57" customFormat="1" ht="18.75" x14ac:dyDescent="0.3">
      <c r="B25" s="1851"/>
      <c r="C25" s="1852"/>
      <c r="D25" s="1852"/>
      <c r="E25" s="287"/>
      <c r="F25" s="287"/>
      <c r="G25" s="288"/>
      <c r="H25" s="28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7"/>
      <c r="C33" s="1848"/>
      <c r="D33" s="1848"/>
      <c r="E33" s="281"/>
      <c r="F33" s="281"/>
      <c r="G33" s="281"/>
      <c r="H33" s="283"/>
    </row>
    <row r="34" spans="2:8" x14ac:dyDescent="0.25">
      <c r="B34" s="1847"/>
      <c r="C34" s="1848"/>
      <c r="D34" s="1848"/>
      <c r="E34" s="281"/>
      <c r="F34" s="281"/>
      <c r="G34" s="281"/>
      <c r="H34" s="283"/>
    </row>
    <row r="35" spans="2:8" ht="15.75" thickBot="1" x14ac:dyDescent="0.3">
      <c r="B35" s="1849"/>
      <c r="C35" s="1850"/>
      <c r="D35" s="1850"/>
      <c r="E35" s="282"/>
      <c r="F35" s="282"/>
      <c r="G35" s="282"/>
      <c r="H35" s="284"/>
    </row>
    <row r="36" spans="2:8" ht="18.75" x14ac:dyDescent="0.3">
      <c r="G36" s="48" t="s">
        <v>443</v>
      </c>
      <c r="H36" s="64">
        <f>SUM(H13:H25)</f>
        <v>21834.86</v>
      </c>
    </row>
    <row r="37" spans="2:8" ht="18.75" x14ac:dyDescent="0.3">
      <c r="G37" s="48" t="s">
        <v>444</v>
      </c>
      <c r="H37" s="64">
        <f>+H36*0.16</f>
        <v>3493.5776000000001</v>
      </c>
    </row>
    <row r="38" spans="2:8" ht="19.5" thickBot="1" x14ac:dyDescent="0.35">
      <c r="G38" s="49" t="s">
        <v>445</v>
      </c>
      <c r="H38" s="65">
        <f>+H36+H37</f>
        <v>25328.437600000001</v>
      </c>
    </row>
    <row r="40" spans="2:8" x14ac:dyDescent="0.25">
      <c r="B40" s="1843"/>
      <c r="C40" s="1843"/>
      <c r="D40" s="1843"/>
      <c r="E40" s="1843"/>
      <c r="F40" s="1843"/>
    </row>
    <row r="41" spans="2:8" x14ac:dyDescent="0.25">
      <c r="B41" s="1843"/>
      <c r="C41" s="1843"/>
      <c r="D41" s="1843"/>
      <c r="E41" s="1843"/>
      <c r="F41" s="1843"/>
    </row>
    <row r="42" spans="2:8" x14ac:dyDescent="0.25">
      <c r="B42" s="1846" t="s">
        <v>446</v>
      </c>
      <c r="C42" s="1846"/>
      <c r="D42" s="1846"/>
      <c r="E42" s="1846" t="s">
        <v>447</v>
      </c>
      <c r="F42" s="18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18:D18"/>
    <mergeCell ref="B19:D19"/>
    <mergeCell ref="B21:D21"/>
    <mergeCell ref="B22:D22"/>
    <mergeCell ref="B23:D23"/>
    <mergeCell ref="E42:F42"/>
    <mergeCell ref="B42:D42"/>
    <mergeCell ref="B40:D41"/>
    <mergeCell ref="B20:H20"/>
    <mergeCell ref="B31:H31"/>
    <mergeCell ref="B32:H32"/>
    <mergeCell ref="B33:D33"/>
    <mergeCell ref="B34:D34"/>
    <mergeCell ref="B35:D35"/>
    <mergeCell ref="E40:F41"/>
    <mergeCell ref="B24:D24"/>
    <mergeCell ref="B25:D25"/>
    <mergeCell ref="B27:H27"/>
    <mergeCell ref="B28:H28"/>
    <mergeCell ref="B29:H29"/>
    <mergeCell ref="B30:H30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5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3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-1684</v>
      </c>
      <c r="E5" s="254" t="s">
        <v>421</v>
      </c>
      <c r="F5" s="33" t="str">
        <f>VLOOKUP(F6,OBRAS!A1:B25,2,FALSE)</f>
        <v>ZURA, ANCONA, EL TAJO</v>
      </c>
      <c r="G5" s="1670" t="s">
        <v>423</v>
      </c>
      <c r="H5" s="1674">
        <v>46045</v>
      </c>
    </row>
    <row r="6" spans="2:8" ht="15.75" thickBot="1" x14ac:dyDescent="0.3">
      <c r="B6" s="1669"/>
      <c r="C6" s="1671"/>
      <c r="D6" s="1673"/>
      <c r="E6" s="255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DATOS'!A1:J104,7,FALSE)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DATOS'!A1:J105,3,FALSE)</f>
        <v>AV. MEXICO JAPON #412 INT. 55 MICROPARQUE INDUSTRIAL</v>
      </c>
      <c r="D8" s="38"/>
      <c r="E8" s="38"/>
      <c r="F8" s="37" t="s">
        <v>430</v>
      </c>
      <c r="G8" s="38" t="str">
        <f>VLOOKUP(C7,'BASE DATOS'!A1:J105,8,FALSE)</f>
        <v>LUBRICANTES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LBA880808D36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5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713</v>
      </c>
      <c r="C13" s="1679"/>
      <c r="D13" s="1679"/>
      <c r="E13" s="60">
        <v>3</v>
      </c>
      <c r="F13" s="60" t="s">
        <v>449</v>
      </c>
      <c r="G13" s="62">
        <v>3010</v>
      </c>
      <c r="H13" s="56">
        <f>+E13*G13</f>
        <v>9030</v>
      </c>
    </row>
    <row r="14" spans="2:8" s="57" customFormat="1" ht="18.75" x14ac:dyDescent="0.3">
      <c r="B14" s="1839" t="s">
        <v>714</v>
      </c>
      <c r="C14" s="1840"/>
      <c r="D14" s="1840"/>
      <c r="E14" s="271"/>
      <c r="F14" s="271"/>
      <c r="G14" s="272"/>
      <c r="H14" s="269">
        <f>+E14*G14</f>
        <v>0</v>
      </c>
    </row>
    <row r="15" spans="2:8" s="57" customFormat="1" ht="18.75" x14ac:dyDescent="0.3">
      <c r="B15" s="1837"/>
      <c r="C15" s="1838"/>
      <c r="D15" s="1838"/>
      <c r="E15" s="271"/>
      <c r="F15" s="271"/>
      <c r="G15" s="272"/>
      <c r="H15" s="269">
        <f t="shared" ref="H15:H24" si="0">+E15*G15</f>
        <v>0</v>
      </c>
    </row>
    <row r="16" spans="2:8" s="57" customFormat="1" ht="18.75" x14ac:dyDescent="0.3">
      <c r="B16" s="1837"/>
      <c r="C16" s="1838"/>
      <c r="D16" s="1838"/>
      <c r="E16" s="271"/>
      <c r="F16" s="271"/>
      <c r="G16" s="272"/>
      <c r="H16" s="269">
        <f t="shared" si="0"/>
        <v>0</v>
      </c>
    </row>
    <row r="17" spans="2:8" s="57" customFormat="1" ht="18.75" x14ac:dyDescent="0.3">
      <c r="B17" s="1837"/>
      <c r="C17" s="1838"/>
      <c r="D17" s="1838"/>
      <c r="E17" s="271"/>
      <c r="F17" s="271"/>
      <c r="G17" s="272"/>
      <c r="H17" s="269">
        <f t="shared" si="0"/>
        <v>0</v>
      </c>
    </row>
    <row r="18" spans="2:8" s="57" customFormat="1" ht="18.75" x14ac:dyDescent="0.3">
      <c r="B18" s="1837"/>
      <c r="C18" s="1838"/>
      <c r="D18" s="1838"/>
      <c r="E18" s="271"/>
      <c r="F18" s="271"/>
      <c r="G18" s="272"/>
      <c r="H18" s="269">
        <f t="shared" si="0"/>
        <v>0</v>
      </c>
    </row>
    <row r="19" spans="2:8" s="57" customFormat="1" ht="18.75" x14ac:dyDescent="0.3">
      <c r="B19" s="1837"/>
      <c r="C19" s="1838"/>
      <c r="D19" s="1838"/>
      <c r="E19" s="271"/>
      <c r="F19" s="271"/>
      <c r="G19" s="272"/>
      <c r="H19" s="269">
        <f t="shared" si="0"/>
        <v>0</v>
      </c>
    </row>
    <row r="20" spans="2:8" s="57" customFormat="1" ht="18.75" x14ac:dyDescent="0.3">
      <c r="B20" s="1837"/>
      <c r="C20" s="1838"/>
      <c r="D20" s="1838"/>
      <c r="E20" s="271"/>
      <c r="F20" s="271"/>
      <c r="G20" s="272"/>
      <c r="H20" s="269">
        <f t="shared" si="0"/>
        <v>0</v>
      </c>
    </row>
    <row r="21" spans="2:8" s="57" customFormat="1" ht="18.75" x14ac:dyDescent="0.3">
      <c r="B21" s="1837"/>
      <c r="C21" s="1838"/>
      <c r="D21" s="1838"/>
      <c r="E21" s="271"/>
      <c r="F21" s="271"/>
      <c r="G21" s="272"/>
      <c r="H21" s="269">
        <f t="shared" si="0"/>
        <v>0</v>
      </c>
    </row>
    <row r="22" spans="2:8" s="57" customFormat="1" ht="18.75" x14ac:dyDescent="0.3">
      <c r="B22" s="1837"/>
      <c r="C22" s="1838"/>
      <c r="D22" s="1838"/>
      <c r="E22" s="271"/>
      <c r="F22" s="271"/>
      <c r="G22" s="272"/>
      <c r="H22" s="269">
        <f t="shared" si="0"/>
        <v>0</v>
      </c>
    </row>
    <row r="23" spans="2:8" s="57" customFormat="1" ht="18.75" x14ac:dyDescent="0.3">
      <c r="B23" s="1837"/>
      <c r="C23" s="1838"/>
      <c r="D23" s="1838"/>
      <c r="E23" s="271"/>
      <c r="F23" s="271"/>
      <c r="G23" s="272"/>
      <c r="H23" s="269">
        <f t="shared" si="0"/>
        <v>0</v>
      </c>
    </row>
    <row r="24" spans="2:8" s="57" customFormat="1" ht="18.75" x14ac:dyDescent="0.3">
      <c r="B24" s="1837"/>
      <c r="C24" s="1838"/>
      <c r="D24" s="1838"/>
      <c r="E24" s="271"/>
      <c r="F24" s="271"/>
      <c r="G24" s="272"/>
      <c r="H24" s="269">
        <f t="shared" si="0"/>
        <v>0</v>
      </c>
    </row>
    <row r="25" spans="2:8" s="57" customFormat="1" ht="18.75" x14ac:dyDescent="0.3">
      <c r="B25" s="1837"/>
      <c r="C25" s="1838"/>
      <c r="D25" s="1838"/>
      <c r="E25" s="271"/>
      <c r="F25" s="271"/>
      <c r="G25" s="272"/>
      <c r="H25" s="27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2"/>
      <c r="C33" s="1843"/>
      <c r="D33" s="1843"/>
      <c r="E33" s="265"/>
      <c r="F33" s="265"/>
      <c r="G33" s="265"/>
      <c r="H33" s="267"/>
    </row>
    <row r="34" spans="2:8" x14ac:dyDescent="0.25">
      <c r="B34" s="1842"/>
      <c r="C34" s="1843"/>
      <c r="D34" s="1843"/>
      <c r="E34" s="265"/>
      <c r="F34" s="265"/>
      <c r="G34" s="265"/>
      <c r="H34" s="267"/>
    </row>
    <row r="35" spans="2:8" ht="15.75" thickBot="1" x14ac:dyDescent="0.3">
      <c r="B35" s="1844"/>
      <c r="C35" s="1845"/>
      <c r="D35" s="1845"/>
      <c r="E35" s="266"/>
      <c r="F35" s="266"/>
      <c r="G35" s="266"/>
      <c r="H35" s="268"/>
    </row>
    <row r="36" spans="2:8" ht="18.75" x14ac:dyDescent="0.3">
      <c r="G36" s="48" t="s">
        <v>443</v>
      </c>
      <c r="H36" s="64">
        <f>SUM(H13:H25)</f>
        <v>9030</v>
      </c>
    </row>
    <row r="37" spans="2:8" ht="18.75" x14ac:dyDescent="0.3">
      <c r="G37" s="48" t="s">
        <v>444</v>
      </c>
      <c r="H37" s="64">
        <f>+H36*0.16</f>
        <v>1444.8</v>
      </c>
    </row>
    <row r="38" spans="2:8" ht="19.5" thickBot="1" x14ac:dyDescent="0.35">
      <c r="G38" s="49" t="s">
        <v>445</v>
      </c>
      <c r="H38" s="65">
        <f>+H36+H37</f>
        <v>10474.799999999999</v>
      </c>
    </row>
    <row r="40" spans="2:8" x14ac:dyDescent="0.25">
      <c r="B40" s="1830"/>
      <c r="C40" s="1830"/>
      <c r="D40" s="1830"/>
      <c r="E40" s="1830"/>
      <c r="F40" s="1830"/>
    </row>
    <row r="41" spans="2:8" x14ac:dyDescent="0.25">
      <c r="B41" s="1830"/>
      <c r="C41" s="1830"/>
      <c r="D41" s="1830"/>
      <c r="E41" s="1830"/>
      <c r="F41" s="1830"/>
    </row>
    <row r="42" spans="2:8" x14ac:dyDescent="0.25">
      <c r="B42" s="1841" t="s">
        <v>446</v>
      </c>
      <c r="C42" s="1841"/>
      <c r="D42" s="1841"/>
      <c r="E42" s="1841" t="s">
        <v>447</v>
      </c>
      <c r="F42" s="1841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6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5703125" style="32" customWidth="1"/>
    <col min="4" max="4" width="10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-1685</v>
      </c>
      <c r="E5" s="273" t="s">
        <v>421</v>
      </c>
      <c r="F5" s="33" t="str">
        <f>VLOOKUP(F6,OBRAS!A1:B25,2,FALSE)</f>
        <v>ZURA, ANCONA, EL TAJO</v>
      </c>
      <c r="G5" s="1670" t="s">
        <v>423</v>
      </c>
      <c r="H5" s="1674">
        <v>46057</v>
      </c>
    </row>
    <row r="6" spans="2:8" ht="15.75" thickBot="1" x14ac:dyDescent="0.3">
      <c r="B6" s="1669"/>
      <c r="C6" s="1671"/>
      <c r="D6" s="1673"/>
      <c r="E6" s="274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250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CARRETERA ALTERNA CUCBA #175 SAN JUAN DE OCOTÁN</v>
      </c>
      <c r="D8" s="38"/>
      <c r="E8" s="38"/>
      <c r="F8" s="37" t="s">
        <v>430</v>
      </c>
      <c r="G8" s="38" t="str">
        <f>VLOOKUP(C7,'BASE DATOS'!A1:J105,8,FALSE)</f>
        <v>SERVICIOS</v>
      </c>
      <c r="H8" s="42"/>
    </row>
    <row r="9" spans="2:8" x14ac:dyDescent="0.25">
      <c r="B9" s="40" t="s">
        <v>426</v>
      </c>
      <c r="C9" s="38" t="str">
        <f>VLOOKUP(C7,'BASE DATOS'!A1:J106,4,FALSE)</f>
        <v>ZAPOPAN, JCO</v>
      </c>
      <c r="D9" s="38"/>
      <c r="E9" s="38"/>
      <c r="F9" s="37" t="s">
        <v>431</v>
      </c>
      <c r="G9" s="50">
        <f>VLOOKUP(C7,'BASE DATOS'!A1:J106,9,FALSE)</f>
        <v>45019</v>
      </c>
      <c r="H9" s="42"/>
    </row>
    <row r="10" spans="2:8" x14ac:dyDescent="0.25">
      <c r="B10" s="40" t="s">
        <v>427</v>
      </c>
      <c r="C10" s="38" t="str">
        <f>VLOOKUP(C7,'BASE DATOS'!A1:J107,2,FALSE)</f>
        <v>RIC120306KE8</v>
      </c>
      <c r="D10" s="38"/>
      <c r="E10" s="38"/>
      <c r="F10" s="37" t="s">
        <v>432</v>
      </c>
      <c r="G10" s="38" t="str">
        <f>VLOOKUP(C7,'BASE DATOS'!A1:J107,10,FALSE)</f>
        <v>CREDITO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221 3620459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7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702</v>
      </c>
      <c r="C13" s="1679"/>
      <c r="D13" s="1679"/>
      <c r="E13" s="60">
        <v>1</v>
      </c>
      <c r="F13" s="60" t="s">
        <v>449</v>
      </c>
      <c r="G13" s="62">
        <v>6320</v>
      </c>
      <c r="H13" s="56">
        <f>+E13*G13</f>
        <v>6320</v>
      </c>
    </row>
    <row r="14" spans="2:8" s="57" customFormat="1" ht="18.75" x14ac:dyDescent="0.3">
      <c r="B14" s="1853" t="s">
        <v>703</v>
      </c>
      <c r="C14" s="1854"/>
      <c r="D14" s="1854"/>
      <c r="E14" s="287"/>
      <c r="F14" s="287"/>
      <c r="G14" s="288"/>
      <c r="H14" s="285">
        <f>+E14*G14</f>
        <v>0</v>
      </c>
    </row>
    <row r="15" spans="2:8" s="57" customFormat="1" ht="18.75" x14ac:dyDescent="0.3">
      <c r="B15" s="1851" t="s">
        <v>704</v>
      </c>
      <c r="C15" s="1852"/>
      <c r="D15" s="1852"/>
      <c r="E15" s="287">
        <v>209</v>
      </c>
      <c r="F15" s="287" t="s">
        <v>608</v>
      </c>
      <c r="G15" s="288">
        <v>144.02000000000001</v>
      </c>
      <c r="H15" s="285">
        <f t="shared" ref="H15:H24" si="0">+E15*G15</f>
        <v>30100.180000000004</v>
      </c>
    </row>
    <row r="16" spans="2:8" s="57" customFormat="1" ht="18.75" x14ac:dyDescent="0.3">
      <c r="B16" s="1853" t="s">
        <v>703</v>
      </c>
      <c r="C16" s="1854"/>
      <c r="D16" s="1854"/>
      <c r="E16" s="287"/>
      <c r="F16" s="287"/>
      <c r="G16" s="288"/>
      <c r="H16" s="285">
        <f t="shared" si="0"/>
        <v>0</v>
      </c>
    </row>
    <row r="17" spans="2:8" s="57" customFormat="1" ht="18.75" x14ac:dyDescent="0.3">
      <c r="B17" s="1851"/>
      <c r="C17" s="1852"/>
      <c r="D17" s="1852"/>
      <c r="E17" s="287"/>
      <c r="F17" s="287"/>
      <c r="G17" s="288"/>
      <c r="H17" s="285">
        <f t="shared" si="0"/>
        <v>0</v>
      </c>
    </row>
    <row r="18" spans="2:8" s="57" customFormat="1" ht="18.75" x14ac:dyDescent="0.3">
      <c r="B18" s="1851"/>
      <c r="C18" s="1852"/>
      <c r="D18" s="1852"/>
      <c r="E18" s="287"/>
      <c r="F18" s="287"/>
      <c r="G18" s="288"/>
      <c r="H18" s="285">
        <f t="shared" si="0"/>
        <v>0</v>
      </c>
    </row>
    <row r="19" spans="2:8" s="57" customFormat="1" ht="18.75" x14ac:dyDescent="0.3">
      <c r="B19" s="1851"/>
      <c r="C19" s="1852"/>
      <c r="D19" s="1852"/>
      <c r="E19" s="287"/>
      <c r="F19" s="287"/>
      <c r="G19" s="288"/>
      <c r="H19" s="285">
        <f t="shared" si="0"/>
        <v>0</v>
      </c>
    </row>
    <row r="20" spans="2:8" s="57" customFormat="1" ht="18.75" x14ac:dyDescent="0.3">
      <c r="B20" s="1851"/>
      <c r="C20" s="1852"/>
      <c r="D20" s="1852"/>
      <c r="E20" s="287"/>
      <c r="F20" s="287"/>
      <c r="G20" s="288"/>
      <c r="H20" s="285">
        <f t="shared" si="0"/>
        <v>0</v>
      </c>
    </row>
    <row r="21" spans="2:8" s="57" customFormat="1" ht="18.75" x14ac:dyDescent="0.3">
      <c r="B21" s="1851"/>
      <c r="C21" s="1852"/>
      <c r="D21" s="1852"/>
      <c r="E21" s="287"/>
      <c r="F21" s="287"/>
      <c r="G21" s="288"/>
      <c r="H21" s="285">
        <f t="shared" si="0"/>
        <v>0</v>
      </c>
    </row>
    <row r="22" spans="2:8" s="57" customFormat="1" ht="18.75" x14ac:dyDescent="0.3">
      <c r="B22" s="1851"/>
      <c r="C22" s="1852"/>
      <c r="D22" s="1852"/>
      <c r="E22" s="287"/>
      <c r="F22" s="287"/>
      <c r="G22" s="288"/>
      <c r="H22" s="285">
        <f t="shared" si="0"/>
        <v>0</v>
      </c>
    </row>
    <row r="23" spans="2:8" s="57" customFormat="1" ht="18.75" x14ac:dyDescent="0.3">
      <c r="B23" s="1851"/>
      <c r="C23" s="1852"/>
      <c r="D23" s="1852"/>
      <c r="E23" s="287"/>
      <c r="F23" s="287"/>
      <c r="G23" s="288"/>
      <c r="H23" s="285">
        <f t="shared" si="0"/>
        <v>0</v>
      </c>
    </row>
    <row r="24" spans="2:8" s="57" customFormat="1" ht="18.75" x14ac:dyDescent="0.3">
      <c r="B24" s="1851"/>
      <c r="C24" s="1852"/>
      <c r="D24" s="1852"/>
      <c r="E24" s="287"/>
      <c r="F24" s="287"/>
      <c r="G24" s="288"/>
      <c r="H24" s="285">
        <f t="shared" si="0"/>
        <v>0</v>
      </c>
    </row>
    <row r="25" spans="2:8" s="57" customFormat="1" ht="18.75" x14ac:dyDescent="0.3">
      <c r="B25" s="1851"/>
      <c r="C25" s="1852"/>
      <c r="D25" s="1852"/>
      <c r="E25" s="287"/>
      <c r="F25" s="287"/>
      <c r="G25" s="288"/>
      <c r="H25" s="28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7"/>
      <c r="C33" s="1848"/>
      <c r="D33" s="1848"/>
      <c r="E33" s="281"/>
      <c r="F33" s="281"/>
      <c r="G33" s="281"/>
      <c r="H33" s="283"/>
    </row>
    <row r="34" spans="2:8" x14ac:dyDescent="0.25">
      <c r="B34" s="1847"/>
      <c r="C34" s="1848"/>
      <c r="D34" s="1848"/>
      <c r="E34" s="281"/>
      <c r="F34" s="281"/>
      <c r="G34" s="281"/>
      <c r="H34" s="283"/>
    </row>
    <row r="35" spans="2:8" ht="15.75" thickBot="1" x14ac:dyDescent="0.3">
      <c r="B35" s="1849"/>
      <c r="C35" s="1850"/>
      <c r="D35" s="1850"/>
      <c r="E35" s="282"/>
      <c r="F35" s="282"/>
      <c r="G35" s="282"/>
      <c r="H35" s="284"/>
    </row>
    <row r="36" spans="2:8" ht="18.75" x14ac:dyDescent="0.3">
      <c r="G36" s="48" t="s">
        <v>443</v>
      </c>
      <c r="H36" s="64">
        <f>SUM(H13:H25)</f>
        <v>36420.180000000008</v>
      </c>
    </row>
    <row r="37" spans="2:8" ht="18.75" x14ac:dyDescent="0.3">
      <c r="G37" s="48" t="s">
        <v>444</v>
      </c>
      <c r="H37" s="64">
        <f>+H36*0.16</f>
        <v>5827.2288000000017</v>
      </c>
    </row>
    <row r="38" spans="2:8" ht="19.5" thickBot="1" x14ac:dyDescent="0.35">
      <c r="G38" s="49" t="s">
        <v>445</v>
      </c>
      <c r="H38" s="65">
        <f>+H36+H37</f>
        <v>42247.408800000012</v>
      </c>
    </row>
    <row r="40" spans="2:8" x14ac:dyDescent="0.25">
      <c r="B40" s="1843"/>
      <c r="C40" s="1843"/>
      <c r="D40" s="1843"/>
      <c r="E40" s="1843"/>
      <c r="F40" s="1843"/>
    </row>
    <row r="41" spans="2:8" x14ac:dyDescent="0.25">
      <c r="B41" s="1843"/>
      <c r="C41" s="1843"/>
      <c r="D41" s="1843"/>
      <c r="E41" s="1843"/>
      <c r="F41" s="1843"/>
    </row>
    <row r="42" spans="2:8" x14ac:dyDescent="0.25">
      <c r="B42" s="1846" t="s">
        <v>446</v>
      </c>
      <c r="C42" s="1846"/>
      <c r="D42" s="1846"/>
      <c r="E42" s="1846" t="s">
        <v>447</v>
      </c>
      <c r="F42" s="18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71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3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705</v>
      </c>
      <c r="E5" s="273" t="s">
        <v>421</v>
      </c>
      <c r="F5" s="33" t="str">
        <f>VLOOKUP(F6,OBRAS!A1:B25,2,FALSE)</f>
        <v>EL TAJO</v>
      </c>
      <c r="G5" s="1670" t="s">
        <v>423</v>
      </c>
      <c r="H5" s="1674">
        <v>46057</v>
      </c>
    </row>
    <row r="6" spans="2:8" ht="15.75" thickBot="1" x14ac:dyDescent="0.3">
      <c r="B6" s="1669"/>
      <c r="C6" s="1671"/>
      <c r="D6" s="1673"/>
      <c r="E6" s="274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108</v>
      </c>
      <c r="D7" s="36"/>
      <c r="E7" s="36"/>
      <c r="F7" s="35" t="s">
        <v>429</v>
      </c>
      <c r="G7" s="36" t="str">
        <f>VLOOKUP(C7,'BASE DATOS'!A1:J104,7,FALSE)</f>
        <v>redice_rfa@hotmail.com</v>
      </c>
      <c r="H7" s="41"/>
    </row>
    <row r="8" spans="2:8" x14ac:dyDescent="0.25">
      <c r="B8" s="40" t="s">
        <v>425</v>
      </c>
      <c r="C8" s="38" t="str">
        <f>VLOOKUP(C7,'BASE DATOS'!A1:J105,3,FALSE)</f>
        <v>CARR CELAYA-SALAM KM 6.5, COL. 2DA FRACC. CRESPO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38110</v>
      </c>
      <c r="H9" s="42"/>
    </row>
    <row r="10" spans="2:8" x14ac:dyDescent="0.25">
      <c r="B10" s="40" t="s">
        <v>427</v>
      </c>
      <c r="C10" s="38" t="str">
        <f>VLOOKUP(C7,'BASE DATOS'!A1:J107,2,FALSE)</f>
        <v>RUFG930725DR9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461 1181161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7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706</v>
      </c>
      <c r="C13" s="1679"/>
      <c r="D13" s="1679"/>
      <c r="E13" s="60">
        <v>1</v>
      </c>
      <c r="F13" s="60" t="s">
        <v>449</v>
      </c>
      <c r="G13" s="62">
        <v>1706.8965517241381</v>
      </c>
      <c r="H13" s="56">
        <f>+E13*G13</f>
        <v>1706.8965517241381</v>
      </c>
    </row>
    <row r="14" spans="2:8" s="57" customFormat="1" ht="18.75" x14ac:dyDescent="0.3">
      <c r="B14" s="1851" t="s">
        <v>707</v>
      </c>
      <c r="C14" s="1852"/>
      <c r="D14" s="1852"/>
      <c r="E14" s="287">
        <v>1</v>
      </c>
      <c r="F14" s="287" t="s">
        <v>449</v>
      </c>
      <c r="G14" s="288">
        <v>5422.4137931034484</v>
      </c>
      <c r="H14" s="285">
        <f>+E14*G14</f>
        <v>5422.4137931034484</v>
      </c>
    </row>
    <row r="15" spans="2:8" s="57" customFormat="1" ht="18.75" x14ac:dyDescent="0.3">
      <c r="B15" s="1853" t="s">
        <v>581</v>
      </c>
      <c r="C15" s="1854"/>
      <c r="D15" s="1854"/>
      <c r="E15" s="287"/>
      <c r="F15" s="287"/>
      <c r="G15" s="288"/>
      <c r="H15" s="285">
        <f t="shared" ref="H15:H24" si="0">+E15*G15</f>
        <v>0</v>
      </c>
    </row>
    <row r="16" spans="2:8" s="57" customFormat="1" ht="18.75" x14ac:dyDescent="0.3">
      <c r="B16" s="1851" t="s">
        <v>708</v>
      </c>
      <c r="C16" s="1852"/>
      <c r="D16" s="1852"/>
      <c r="E16" s="287">
        <v>2</v>
      </c>
      <c r="F16" s="287" t="s">
        <v>449</v>
      </c>
      <c r="G16" s="288">
        <v>129.31034482758622</v>
      </c>
      <c r="H16" s="285">
        <f t="shared" si="0"/>
        <v>258.62068965517244</v>
      </c>
    </row>
    <row r="17" spans="2:8" s="57" customFormat="1" ht="18.75" x14ac:dyDescent="0.3">
      <c r="B17" s="1851" t="s">
        <v>709</v>
      </c>
      <c r="C17" s="1852"/>
      <c r="D17" s="1852"/>
      <c r="E17" s="287">
        <v>2</v>
      </c>
      <c r="F17" s="287" t="s">
        <v>449</v>
      </c>
      <c r="G17" s="288">
        <v>137.93103448275863</v>
      </c>
      <c r="H17" s="285">
        <f t="shared" si="0"/>
        <v>275.86206896551727</v>
      </c>
    </row>
    <row r="18" spans="2:8" s="57" customFormat="1" ht="18.75" x14ac:dyDescent="0.3">
      <c r="B18" s="1851" t="s">
        <v>710</v>
      </c>
      <c r="C18" s="1852"/>
      <c r="D18" s="1852"/>
      <c r="E18" s="287">
        <v>2</v>
      </c>
      <c r="F18" s="287" t="s">
        <v>449</v>
      </c>
      <c r="G18" s="288">
        <v>301.72413793103448</v>
      </c>
      <c r="H18" s="285">
        <f t="shared" si="0"/>
        <v>603.44827586206895</v>
      </c>
    </row>
    <row r="19" spans="2:8" s="57" customFormat="1" ht="18.75" x14ac:dyDescent="0.3">
      <c r="B19" s="1851" t="s">
        <v>711</v>
      </c>
      <c r="C19" s="1852"/>
      <c r="D19" s="1852"/>
      <c r="E19" s="287">
        <v>2</v>
      </c>
      <c r="F19" s="287" t="s">
        <v>449</v>
      </c>
      <c r="G19" s="288">
        <v>275.86206896551727</v>
      </c>
      <c r="H19" s="285">
        <f t="shared" si="0"/>
        <v>551.72413793103453</v>
      </c>
    </row>
    <row r="20" spans="2:8" s="57" customFormat="1" ht="18.75" x14ac:dyDescent="0.3">
      <c r="B20" s="1853" t="s">
        <v>712</v>
      </c>
      <c r="C20" s="1854"/>
      <c r="D20" s="1854"/>
      <c r="E20" s="287"/>
      <c r="F20" s="287"/>
      <c r="G20" s="288"/>
      <c r="H20" s="285">
        <f t="shared" si="0"/>
        <v>0</v>
      </c>
    </row>
    <row r="21" spans="2:8" s="57" customFormat="1" ht="18.75" x14ac:dyDescent="0.3">
      <c r="B21" s="1851"/>
      <c r="C21" s="1852"/>
      <c r="D21" s="1852"/>
      <c r="E21" s="287"/>
      <c r="F21" s="287"/>
      <c r="G21" s="288"/>
      <c r="H21" s="285">
        <f t="shared" si="0"/>
        <v>0</v>
      </c>
    </row>
    <row r="22" spans="2:8" s="57" customFormat="1" ht="18.75" x14ac:dyDescent="0.3">
      <c r="B22" s="1851"/>
      <c r="C22" s="1852"/>
      <c r="D22" s="1852"/>
      <c r="E22" s="287"/>
      <c r="F22" s="287"/>
      <c r="G22" s="288"/>
      <c r="H22" s="285">
        <f t="shared" si="0"/>
        <v>0</v>
      </c>
    </row>
    <row r="23" spans="2:8" s="57" customFormat="1" ht="18.75" x14ac:dyDescent="0.3">
      <c r="B23" s="1851"/>
      <c r="C23" s="1852"/>
      <c r="D23" s="1852"/>
      <c r="E23" s="287"/>
      <c r="F23" s="287"/>
      <c r="G23" s="288"/>
      <c r="H23" s="285">
        <f t="shared" si="0"/>
        <v>0</v>
      </c>
    </row>
    <row r="24" spans="2:8" s="57" customFormat="1" ht="18.75" x14ac:dyDescent="0.3">
      <c r="B24" s="1851"/>
      <c r="C24" s="1852"/>
      <c r="D24" s="1852"/>
      <c r="E24" s="287"/>
      <c r="F24" s="287"/>
      <c r="G24" s="288"/>
      <c r="H24" s="285">
        <f t="shared" si="0"/>
        <v>0</v>
      </c>
    </row>
    <row r="25" spans="2:8" s="57" customFormat="1" ht="18.75" x14ac:dyDescent="0.3">
      <c r="B25" s="1851"/>
      <c r="C25" s="1852"/>
      <c r="D25" s="1852"/>
      <c r="E25" s="287"/>
      <c r="F25" s="287"/>
      <c r="G25" s="288"/>
      <c r="H25" s="28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7"/>
      <c r="C33" s="1848"/>
      <c r="D33" s="1848"/>
      <c r="E33" s="281"/>
      <c r="F33" s="281"/>
      <c r="G33" s="281"/>
      <c r="H33" s="283"/>
    </row>
    <row r="34" spans="2:8" x14ac:dyDescent="0.25">
      <c r="B34" s="1847"/>
      <c r="C34" s="1848"/>
      <c r="D34" s="1848"/>
      <c r="E34" s="281"/>
      <c r="F34" s="281"/>
      <c r="G34" s="281"/>
      <c r="H34" s="283"/>
    </row>
    <row r="35" spans="2:8" ht="15.75" thickBot="1" x14ac:dyDescent="0.3">
      <c r="B35" s="1849"/>
      <c r="C35" s="1850"/>
      <c r="D35" s="1850"/>
      <c r="E35" s="282"/>
      <c r="F35" s="282"/>
      <c r="G35" s="282"/>
      <c r="H35" s="284"/>
    </row>
    <row r="36" spans="2:8" ht="18.75" x14ac:dyDescent="0.3">
      <c r="G36" s="48" t="s">
        <v>443</v>
      </c>
      <c r="H36" s="64">
        <f>SUM(H13:H25)</f>
        <v>8818.9655172413804</v>
      </c>
    </row>
    <row r="37" spans="2:8" ht="18.75" x14ac:dyDescent="0.3">
      <c r="G37" s="48" t="s">
        <v>444</v>
      </c>
      <c r="H37" s="64">
        <f>+H36*0.16</f>
        <v>1411.0344827586209</v>
      </c>
    </row>
    <row r="38" spans="2:8" ht="19.5" thickBot="1" x14ac:dyDescent="0.35">
      <c r="G38" s="49" t="s">
        <v>445</v>
      </c>
      <c r="H38" s="65">
        <f>+H36+H37</f>
        <v>10230.000000000002</v>
      </c>
    </row>
    <row r="40" spans="2:8" x14ac:dyDescent="0.25">
      <c r="B40" s="1843"/>
      <c r="C40" s="1843"/>
      <c r="D40" s="1843"/>
      <c r="E40" s="1843"/>
      <c r="F40" s="1843"/>
    </row>
    <row r="41" spans="2:8" x14ac:dyDescent="0.25">
      <c r="B41" s="1843"/>
      <c r="C41" s="1843"/>
      <c r="D41" s="1843"/>
      <c r="E41" s="1843"/>
      <c r="F41" s="1843"/>
    </row>
    <row r="42" spans="2:8" x14ac:dyDescent="0.25">
      <c r="B42" s="1846" t="s">
        <v>446</v>
      </c>
      <c r="C42" s="1846"/>
      <c r="D42" s="1846"/>
      <c r="E42" s="1846" t="s">
        <v>447</v>
      </c>
      <c r="F42" s="18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>
    <tabColor theme="9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140625" style="32" customWidth="1"/>
    <col min="4" max="4" width="13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716</v>
      </c>
      <c r="E5" s="273" t="s">
        <v>421</v>
      </c>
      <c r="F5" s="33" t="str">
        <f>VLOOKUP(F6,OBRAS!A1:B25,2,FALSE)</f>
        <v>RESIDENCIAL ANCONA</v>
      </c>
      <c r="G5" s="1670" t="s">
        <v>423</v>
      </c>
      <c r="H5" s="1674">
        <v>46046</v>
      </c>
    </row>
    <row r="6" spans="2:8" ht="15.75" thickBot="1" x14ac:dyDescent="0.3">
      <c r="B6" s="1669"/>
      <c r="C6" s="1671"/>
      <c r="D6" s="1673"/>
      <c r="E6" s="274" t="s">
        <v>422</v>
      </c>
      <c r="F6" s="34" t="s">
        <v>392</v>
      </c>
      <c r="G6" s="1671"/>
      <c r="H6" s="1675"/>
    </row>
    <row r="7" spans="2:8" x14ac:dyDescent="0.25">
      <c r="B7" s="39" t="s">
        <v>424</v>
      </c>
      <c r="C7" s="36" t="s">
        <v>10</v>
      </c>
      <c r="D7" s="36"/>
      <c r="E7" s="36"/>
      <c r="F7" s="35" t="s">
        <v>429</v>
      </c>
      <c r="G7" s="36" t="str">
        <f>VLOOKUP(C7,'BASE DATOS'!A1:J104,7,FALSE)</f>
        <v>controlistaCelayaCo@etbsa.com.mx</v>
      </c>
      <c r="H7" s="41"/>
    </row>
    <row r="8" spans="2:8" x14ac:dyDescent="0.25">
      <c r="B8" s="40" t="s">
        <v>425</v>
      </c>
      <c r="C8" s="38" t="str">
        <f>VLOOKUP(C7,'BASE DATOS'!A1:J105,3,FALSE)</f>
        <v>CARRETERA PANAMERICANA CELAYA SALAMANCA KM 61 S/N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38120</v>
      </c>
      <c r="H9" s="42"/>
    </row>
    <row r="10" spans="2:8" x14ac:dyDescent="0.25">
      <c r="B10" s="40" t="s">
        <v>427</v>
      </c>
      <c r="C10" s="38" t="str">
        <f>VLOOKUP(C7,'BASE DATOS'!A1:J107,2,FALSE)</f>
        <v>ETB860812I23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1518566 / 461 1184878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7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717</v>
      </c>
      <c r="C13" s="1679"/>
      <c r="D13" s="1679"/>
      <c r="E13" s="60">
        <v>5</v>
      </c>
      <c r="F13" s="60" t="s">
        <v>449</v>
      </c>
      <c r="G13" s="62">
        <v>204.73</v>
      </c>
      <c r="H13" s="56">
        <f>+E13*G13</f>
        <v>1023.65</v>
      </c>
    </row>
    <row r="14" spans="2:8" s="57" customFormat="1" ht="18.75" x14ac:dyDescent="0.3">
      <c r="B14" s="1851" t="s">
        <v>718</v>
      </c>
      <c r="C14" s="1852"/>
      <c r="D14" s="1852"/>
      <c r="E14" s="287">
        <v>5</v>
      </c>
      <c r="F14" s="287" t="s">
        <v>449</v>
      </c>
      <c r="G14" s="288">
        <v>837.69</v>
      </c>
      <c r="H14" s="285">
        <f>+E14*G14</f>
        <v>4188.4500000000007</v>
      </c>
    </row>
    <row r="15" spans="2:8" s="57" customFormat="1" ht="18.75" x14ac:dyDescent="0.3">
      <c r="B15" s="1853" t="s">
        <v>719</v>
      </c>
      <c r="C15" s="1854"/>
      <c r="D15" s="1854"/>
      <c r="E15" s="287"/>
      <c r="F15" s="287"/>
      <c r="G15" s="288"/>
      <c r="H15" s="285">
        <f t="shared" ref="H15:H24" si="0">+E15*G15</f>
        <v>0</v>
      </c>
    </row>
    <row r="16" spans="2:8" s="57" customFormat="1" ht="18.75" x14ac:dyDescent="0.3">
      <c r="B16" s="1851"/>
      <c r="C16" s="1852"/>
      <c r="D16" s="1852"/>
      <c r="E16" s="287"/>
      <c r="F16" s="287"/>
      <c r="G16" s="288"/>
      <c r="H16" s="285">
        <f t="shared" si="0"/>
        <v>0</v>
      </c>
    </row>
    <row r="17" spans="2:8" s="57" customFormat="1" ht="18.75" x14ac:dyDescent="0.3">
      <c r="B17" s="1851"/>
      <c r="C17" s="1852"/>
      <c r="D17" s="1852"/>
      <c r="E17" s="287"/>
      <c r="F17" s="287"/>
      <c r="G17" s="288"/>
      <c r="H17" s="285">
        <f t="shared" si="0"/>
        <v>0</v>
      </c>
    </row>
    <row r="18" spans="2:8" s="57" customFormat="1" ht="18.75" x14ac:dyDescent="0.3">
      <c r="B18" s="1851"/>
      <c r="C18" s="1852"/>
      <c r="D18" s="1852"/>
      <c r="E18" s="287"/>
      <c r="F18" s="287"/>
      <c r="G18" s="288"/>
      <c r="H18" s="285">
        <f t="shared" si="0"/>
        <v>0</v>
      </c>
    </row>
    <row r="19" spans="2:8" s="57" customFormat="1" ht="18.75" x14ac:dyDescent="0.3">
      <c r="B19" s="1851"/>
      <c r="C19" s="1852"/>
      <c r="D19" s="1852"/>
      <c r="E19" s="287"/>
      <c r="F19" s="287"/>
      <c r="G19" s="288"/>
      <c r="H19" s="285">
        <f t="shared" si="0"/>
        <v>0</v>
      </c>
    </row>
    <row r="20" spans="2:8" s="57" customFormat="1" ht="18.75" x14ac:dyDescent="0.3">
      <c r="B20" s="1851"/>
      <c r="C20" s="1852"/>
      <c r="D20" s="1852"/>
      <c r="E20" s="287"/>
      <c r="F20" s="287"/>
      <c r="G20" s="288"/>
      <c r="H20" s="285">
        <f t="shared" si="0"/>
        <v>0</v>
      </c>
    </row>
    <row r="21" spans="2:8" s="57" customFormat="1" ht="18.75" x14ac:dyDescent="0.3">
      <c r="B21" s="1851"/>
      <c r="C21" s="1852"/>
      <c r="D21" s="1852"/>
      <c r="E21" s="287"/>
      <c r="F21" s="287"/>
      <c r="G21" s="288"/>
      <c r="H21" s="285">
        <f t="shared" si="0"/>
        <v>0</v>
      </c>
    </row>
    <row r="22" spans="2:8" s="57" customFormat="1" ht="18.75" x14ac:dyDescent="0.3">
      <c r="B22" s="1851"/>
      <c r="C22" s="1852"/>
      <c r="D22" s="1852"/>
      <c r="E22" s="287"/>
      <c r="F22" s="287"/>
      <c r="G22" s="288"/>
      <c r="H22" s="285">
        <f t="shared" si="0"/>
        <v>0</v>
      </c>
    </row>
    <row r="23" spans="2:8" s="57" customFormat="1" ht="18.75" x14ac:dyDescent="0.3">
      <c r="B23" s="1851"/>
      <c r="C23" s="1852"/>
      <c r="D23" s="1852"/>
      <c r="E23" s="287"/>
      <c r="F23" s="287"/>
      <c r="G23" s="288"/>
      <c r="H23" s="285">
        <f t="shared" si="0"/>
        <v>0</v>
      </c>
    </row>
    <row r="24" spans="2:8" s="57" customFormat="1" ht="18.75" x14ac:dyDescent="0.3">
      <c r="B24" s="1851"/>
      <c r="C24" s="1852"/>
      <c r="D24" s="1852"/>
      <c r="E24" s="287"/>
      <c r="F24" s="287"/>
      <c r="G24" s="288"/>
      <c r="H24" s="285">
        <f t="shared" si="0"/>
        <v>0</v>
      </c>
    </row>
    <row r="25" spans="2:8" s="57" customFormat="1" ht="18.75" x14ac:dyDescent="0.3">
      <c r="B25" s="1851"/>
      <c r="C25" s="1852"/>
      <c r="D25" s="1852"/>
      <c r="E25" s="287"/>
      <c r="F25" s="287"/>
      <c r="G25" s="288"/>
      <c r="H25" s="28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7"/>
      <c r="C33" s="1848"/>
      <c r="D33" s="1848"/>
      <c r="E33" s="281"/>
      <c r="F33" s="281"/>
      <c r="G33" s="281"/>
      <c r="H33" s="283"/>
    </row>
    <row r="34" spans="2:8" x14ac:dyDescent="0.25">
      <c r="B34" s="1847"/>
      <c r="C34" s="1848"/>
      <c r="D34" s="1848"/>
      <c r="E34" s="281"/>
      <c r="F34" s="281"/>
      <c r="G34" s="281"/>
      <c r="H34" s="283"/>
    </row>
    <row r="35" spans="2:8" ht="15.75" thickBot="1" x14ac:dyDescent="0.3">
      <c r="B35" s="1849"/>
      <c r="C35" s="1850"/>
      <c r="D35" s="1850"/>
      <c r="E35" s="282"/>
      <c r="F35" s="282"/>
      <c r="G35" s="282"/>
      <c r="H35" s="284"/>
    </row>
    <row r="36" spans="2:8" ht="18.75" x14ac:dyDescent="0.3">
      <c r="G36" s="48" t="s">
        <v>443</v>
      </c>
      <c r="H36" s="64">
        <f>SUM(H13:H25)</f>
        <v>5212.1000000000004</v>
      </c>
    </row>
    <row r="37" spans="2:8" ht="18.75" x14ac:dyDescent="0.3">
      <c r="G37" s="48" t="s">
        <v>444</v>
      </c>
      <c r="H37" s="64">
        <f>+H36*0.16</f>
        <v>833.93600000000004</v>
      </c>
    </row>
    <row r="38" spans="2:8" ht="19.5" thickBot="1" x14ac:dyDescent="0.35">
      <c r="G38" s="49" t="s">
        <v>445</v>
      </c>
      <c r="H38" s="65">
        <f>+H36+H37</f>
        <v>6046.0360000000001</v>
      </c>
    </row>
    <row r="40" spans="2:8" x14ac:dyDescent="0.25">
      <c r="B40" s="1843"/>
      <c r="C40" s="1843"/>
      <c r="D40" s="1843"/>
      <c r="E40" s="1843"/>
      <c r="F40" s="1843"/>
    </row>
    <row r="41" spans="2:8" x14ac:dyDescent="0.25">
      <c r="B41" s="1843"/>
      <c r="C41" s="1843"/>
      <c r="D41" s="1843"/>
      <c r="E41" s="1843"/>
      <c r="F41" s="1843"/>
    </row>
    <row r="42" spans="2:8" x14ac:dyDescent="0.25">
      <c r="B42" s="1846" t="s">
        <v>446</v>
      </c>
      <c r="C42" s="1846"/>
      <c r="D42" s="1846"/>
      <c r="E42" s="1846" t="s">
        <v>447</v>
      </c>
      <c r="F42" s="18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>
    <tabColor theme="9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2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720</v>
      </c>
      <c r="E5" s="273" t="s">
        <v>421</v>
      </c>
      <c r="F5" s="33" t="str">
        <f>VLOOKUP(F6,OBRAS!A1:B25,2,FALSE)</f>
        <v>RESIDENCIAL ZURA</v>
      </c>
      <c r="G5" s="1670" t="s">
        <v>423</v>
      </c>
      <c r="H5" s="1674">
        <v>46046</v>
      </c>
    </row>
    <row r="6" spans="2:8" ht="15.75" thickBot="1" x14ac:dyDescent="0.3">
      <c r="B6" s="1669"/>
      <c r="C6" s="1671"/>
      <c r="D6" s="1673"/>
      <c r="E6" s="274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10</v>
      </c>
      <c r="D7" s="36"/>
      <c r="E7" s="36"/>
      <c r="F7" s="35" t="s">
        <v>429</v>
      </c>
      <c r="G7" s="36" t="str">
        <f>VLOOKUP(C7,'BASE DATOS'!A1:J104,7,FALSE)</f>
        <v>controlistaCelayaCo@etbsa.com.mx</v>
      </c>
      <c r="H7" s="41"/>
    </row>
    <row r="8" spans="2:8" x14ac:dyDescent="0.25">
      <c r="B8" s="40" t="s">
        <v>425</v>
      </c>
      <c r="C8" s="38" t="str">
        <f>VLOOKUP(C7,'BASE DATOS'!A1:J105,3,FALSE)</f>
        <v>CARRETERA PANAMERICANA CELAYA SALAMANCA KM 61 S/N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38120</v>
      </c>
      <c r="H9" s="42"/>
    </row>
    <row r="10" spans="2:8" x14ac:dyDescent="0.25">
      <c r="B10" s="40" t="s">
        <v>427</v>
      </c>
      <c r="C10" s="38" t="str">
        <f>VLOOKUP(C7,'BASE DATOS'!A1:J107,2,FALSE)</f>
        <v>ETB860812I23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1518566 / 461 1184878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7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721</v>
      </c>
      <c r="C13" s="1679"/>
      <c r="D13" s="1679"/>
      <c r="E13" s="60">
        <v>1</v>
      </c>
      <c r="F13" s="60" t="s">
        <v>449</v>
      </c>
      <c r="G13" s="62">
        <v>2160.94</v>
      </c>
      <c r="H13" s="56">
        <f>+E13*G13</f>
        <v>2160.94</v>
      </c>
    </row>
    <row r="14" spans="2:8" s="57" customFormat="1" ht="18.75" x14ac:dyDescent="0.3">
      <c r="B14" s="1851" t="s">
        <v>721</v>
      </c>
      <c r="C14" s="1852"/>
      <c r="D14" s="1852"/>
      <c r="E14" s="287">
        <v>1</v>
      </c>
      <c r="F14" s="287" t="s">
        <v>449</v>
      </c>
      <c r="G14" s="288">
        <v>2413.67</v>
      </c>
      <c r="H14" s="285">
        <f>+E14*G14</f>
        <v>2413.67</v>
      </c>
    </row>
    <row r="15" spans="2:8" s="57" customFormat="1" ht="18.75" x14ac:dyDescent="0.3">
      <c r="B15" s="1853" t="s">
        <v>722</v>
      </c>
      <c r="C15" s="1854"/>
      <c r="D15" s="1854"/>
      <c r="E15" s="287"/>
      <c r="F15" s="287"/>
      <c r="G15" s="288"/>
      <c r="H15" s="285">
        <f t="shared" ref="H15:H24" si="0">+E15*G15</f>
        <v>0</v>
      </c>
    </row>
    <row r="16" spans="2:8" s="57" customFormat="1" ht="18.75" x14ac:dyDescent="0.3">
      <c r="B16" s="1851"/>
      <c r="C16" s="1852"/>
      <c r="D16" s="1852"/>
      <c r="E16" s="287"/>
      <c r="F16" s="287"/>
      <c r="G16" s="288"/>
      <c r="H16" s="285">
        <f t="shared" si="0"/>
        <v>0</v>
      </c>
    </row>
    <row r="17" spans="2:8" s="57" customFormat="1" ht="18.75" x14ac:dyDescent="0.3">
      <c r="B17" s="1851"/>
      <c r="C17" s="1852"/>
      <c r="D17" s="1852"/>
      <c r="E17" s="287"/>
      <c r="F17" s="287"/>
      <c r="G17" s="288"/>
      <c r="H17" s="285">
        <f t="shared" si="0"/>
        <v>0</v>
      </c>
    </row>
    <row r="18" spans="2:8" s="57" customFormat="1" ht="18.75" x14ac:dyDescent="0.3">
      <c r="B18" s="1851"/>
      <c r="C18" s="1852"/>
      <c r="D18" s="1852"/>
      <c r="E18" s="287"/>
      <c r="F18" s="287"/>
      <c r="G18" s="288"/>
      <c r="H18" s="285">
        <f t="shared" si="0"/>
        <v>0</v>
      </c>
    </row>
    <row r="19" spans="2:8" s="57" customFormat="1" ht="18.75" x14ac:dyDescent="0.3">
      <c r="B19" s="1851"/>
      <c r="C19" s="1852"/>
      <c r="D19" s="1852"/>
      <c r="E19" s="287"/>
      <c r="F19" s="287"/>
      <c r="G19" s="288"/>
      <c r="H19" s="285">
        <f t="shared" si="0"/>
        <v>0</v>
      </c>
    </row>
    <row r="20" spans="2:8" s="57" customFormat="1" ht="18.75" x14ac:dyDescent="0.3">
      <c r="B20" s="1851"/>
      <c r="C20" s="1852"/>
      <c r="D20" s="1852"/>
      <c r="E20" s="287"/>
      <c r="F20" s="287"/>
      <c r="G20" s="288"/>
      <c r="H20" s="285">
        <f t="shared" si="0"/>
        <v>0</v>
      </c>
    </row>
    <row r="21" spans="2:8" s="57" customFormat="1" ht="18.75" x14ac:dyDescent="0.3">
      <c r="B21" s="1851"/>
      <c r="C21" s="1852"/>
      <c r="D21" s="1852"/>
      <c r="E21" s="287"/>
      <c r="F21" s="287"/>
      <c r="G21" s="288"/>
      <c r="H21" s="285">
        <f t="shared" si="0"/>
        <v>0</v>
      </c>
    </row>
    <row r="22" spans="2:8" s="57" customFormat="1" ht="18.75" x14ac:dyDescent="0.3">
      <c r="B22" s="1851"/>
      <c r="C22" s="1852"/>
      <c r="D22" s="1852"/>
      <c r="E22" s="287"/>
      <c r="F22" s="287"/>
      <c r="G22" s="288"/>
      <c r="H22" s="285">
        <f t="shared" si="0"/>
        <v>0</v>
      </c>
    </row>
    <row r="23" spans="2:8" s="57" customFormat="1" ht="18.75" x14ac:dyDescent="0.3">
      <c r="B23" s="1851"/>
      <c r="C23" s="1852"/>
      <c r="D23" s="1852"/>
      <c r="E23" s="287"/>
      <c r="F23" s="287"/>
      <c r="G23" s="288"/>
      <c r="H23" s="285">
        <f t="shared" si="0"/>
        <v>0</v>
      </c>
    </row>
    <row r="24" spans="2:8" s="57" customFormat="1" ht="18.75" x14ac:dyDescent="0.3">
      <c r="B24" s="1851"/>
      <c r="C24" s="1852"/>
      <c r="D24" s="1852"/>
      <c r="E24" s="287"/>
      <c r="F24" s="287"/>
      <c r="G24" s="288"/>
      <c r="H24" s="285">
        <f t="shared" si="0"/>
        <v>0</v>
      </c>
    </row>
    <row r="25" spans="2:8" s="57" customFormat="1" ht="18.75" x14ac:dyDescent="0.3">
      <c r="B25" s="1851"/>
      <c r="C25" s="1852"/>
      <c r="D25" s="1852"/>
      <c r="E25" s="287"/>
      <c r="F25" s="287"/>
      <c r="G25" s="288"/>
      <c r="H25" s="28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7"/>
      <c r="C33" s="1848"/>
      <c r="D33" s="1848"/>
      <c r="E33" s="281"/>
      <c r="F33" s="281"/>
      <c r="G33" s="281"/>
      <c r="H33" s="283"/>
    </row>
    <row r="34" spans="2:8" x14ac:dyDescent="0.25">
      <c r="B34" s="1847"/>
      <c r="C34" s="1848"/>
      <c r="D34" s="1848"/>
      <c r="E34" s="281"/>
      <c r="F34" s="281"/>
      <c r="G34" s="281"/>
      <c r="H34" s="283"/>
    </row>
    <row r="35" spans="2:8" ht="15.75" thickBot="1" x14ac:dyDescent="0.3">
      <c r="B35" s="1849"/>
      <c r="C35" s="1850"/>
      <c r="D35" s="1850"/>
      <c r="E35" s="282"/>
      <c r="F35" s="282"/>
      <c r="G35" s="282"/>
      <c r="H35" s="284"/>
    </row>
    <row r="36" spans="2:8" ht="18.75" x14ac:dyDescent="0.3">
      <c r="G36" s="48" t="s">
        <v>443</v>
      </c>
      <c r="H36" s="64">
        <f>SUM(H13:H25)</f>
        <v>4574.6100000000006</v>
      </c>
    </row>
    <row r="37" spans="2:8" ht="18.75" x14ac:dyDescent="0.3">
      <c r="G37" s="48" t="s">
        <v>444</v>
      </c>
      <c r="H37" s="64">
        <f>+H36*0.16</f>
        <v>731.93760000000009</v>
      </c>
    </row>
    <row r="38" spans="2:8" ht="19.5" thickBot="1" x14ac:dyDescent="0.35">
      <c r="G38" s="49" t="s">
        <v>445</v>
      </c>
      <c r="H38" s="65">
        <f>+H36+H37</f>
        <v>5306.5476000000008</v>
      </c>
    </row>
    <row r="40" spans="2:8" x14ac:dyDescent="0.25">
      <c r="B40" s="1843"/>
      <c r="C40" s="1843"/>
      <c r="D40" s="1843"/>
      <c r="E40" s="1843"/>
      <c r="F40" s="1843"/>
    </row>
    <row r="41" spans="2:8" x14ac:dyDescent="0.25">
      <c r="B41" s="1843"/>
      <c r="C41" s="1843"/>
      <c r="D41" s="1843"/>
      <c r="E41" s="1843"/>
      <c r="F41" s="1843"/>
    </row>
    <row r="42" spans="2:8" x14ac:dyDescent="0.25">
      <c r="B42" s="1846" t="s">
        <v>446</v>
      </c>
      <c r="C42" s="1846"/>
      <c r="D42" s="1846"/>
      <c r="E42" s="1846" t="s">
        <v>447</v>
      </c>
      <c r="F42" s="18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>
    <tabColor rgb="FFCC33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3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723</v>
      </c>
      <c r="E5" s="273" t="s">
        <v>421</v>
      </c>
      <c r="F5" s="33" t="str">
        <f>VLOOKUP(F6,OBRAS!A1:B25,2,FALSE)</f>
        <v>RESIDENCIAL ZURA</v>
      </c>
      <c r="G5" s="1670" t="s">
        <v>423</v>
      </c>
      <c r="H5" s="1674">
        <v>46048</v>
      </c>
    </row>
    <row r="6" spans="2:8" ht="15.75" thickBot="1" x14ac:dyDescent="0.3">
      <c r="B6" s="1669"/>
      <c r="C6" s="1671"/>
      <c r="D6" s="1673"/>
      <c r="E6" s="274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34</v>
      </c>
      <c r="D7" s="36"/>
      <c r="E7" s="36"/>
      <c r="F7" s="35" t="s">
        <v>429</v>
      </c>
      <c r="G7" s="36" t="str">
        <f>VLOOKUP(C7,'BASE DATOS'!A1:J104,7,FALSE)</f>
        <v>ventas01regsagama@gmail.com</v>
      </c>
      <c r="H7" s="41"/>
    </row>
    <row r="8" spans="2:8" x14ac:dyDescent="0.25">
      <c r="B8" s="40" t="s">
        <v>425</v>
      </c>
      <c r="C8" s="38" t="str">
        <f>VLOOKUP(C7,'BASE DATOS'!A1:J105,3,FALSE)</f>
        <v>CELAYA-SALAMANCA LIBRE KM 1.5, COL. ROSALINDA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38060</v>
      </c>
      <c r="H9" s="42"/>
    </row>
    <row r="10" spans="2:8" x14ac:dyDescent="0.25">
      <c r="B10" s="40" t="s">
        <v>427</v>
      </c>
      <c r="C10" s="38" t="str">
        <f>VLOOKUP(C7,'BASE DATOS'!A1:J107,2,FALSE)</f>
        <v>CLH020607SJ1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442 3949657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7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724</v>
      </c>
      <c r="C13" s="1679"/>
      <c r="D13" s="1679"/>
      <c r="E13" s="60">
        <v>1.75</v>
      </c>
      <c r="F13" s="60" t="s">
        <v>620</v>
      </c>
      <c r="G13" s="62">
        <v>258.62</v>
      </c>
      <c r="H13" s="56">
        <f>+E13*G13</f>
        <v>452.58500000000004</v>
      </c>
    </row>
    <row r="14" spans="2:8" s="57" customFormat="1" ht="18.75" x14ac:dyDescent="0.3">
      <c r="B14" s="1851" t="s">
        <v>725</v>
      </c>
      <c r="C14" s="1852"/>
      <c r="D14" s="1852"/>
      <c r="E14" s="287">
        <v>1</v>
      </c>
      <c r="F14" s="287" t="s">
        <v>449</v>
      </c>
      <c r="G14" s="288">
        <v>301.72410000000002</v>
      </c>
      <c r="H14" s="285">
        <f>+E14*G14</f>
        <v>301.72410000000002</v>
      </c>
    </row>
    <row r="15" spans="2:8" s="57" customFormat="1" ht="18.75" x14ac:dyDescent="0.3">
      <c r="B15" s="1851" t="s">
        <v>726</v>
      </c>
      <c r="C15" s="1852"/>
      <c r="D15" s="1852"/>
      <c r="E15" s="287">
        <v>1</v>
      </c>
      <c r="F15" s="287" t="s">
        <v>449</v>
      </c>
      <c r="G15" s="288">
        <v>350</v>
      </c>
      <c r="H15" s="285">
        <f t="shared" ref="H15:H24" si="0">+E15*G15</f>
        <v>350</v>
      </c>
    </row>
    <row r="16" spans="2:8" s="57" customFormat="1" ht="18.75" x14ac:dyDescent="0.3">
      <c r="B16" s="1851" t="s">
        <v>545</v>
      </c>
      <c r="C16" s="1852"/>
      <c r="D16" s="1852"/>
      <c r="E16" s="287">
        <v>1.75</v>
      </c>
      <c r="F16" s="287" t="s">
        <v>620</v>
      </c>
      <c r="G16" s="288">
        <v>103.4482</v>
      </c>
      <c r="H16" s="285">
        <f t="shared" si="0"/>
        <v>181.03434999999999</v>
      </c>
    </row>
    <row r="17" spans="2:8" s="57" customFormat="1" ht="18.75" x14ac:dyDescent="0.3">
      <c r="B17" s="1853" t="s">
        <v>727</v>
      </c>
      <c r="C17" s="1854"/>
      <c r="D17" s="1854"/>
      <c r="E17" s="287"/>
      <c r="F17" s="287"/>
      <c r="G17" s="288"/>
      <c r="H17" s="285">
        <f t="shared" si="0"/>
        <v>0</v>
      </c>
    </row>
    <row r="18" spans="2:8" s="57" customFormat="1" ht="18.75" x14ac:dyDescent="0.3">
      <c r="B18" s="1851"/>
      <c r="C18" s="1852"/>
      <c r="D18" s="1852"/>
      <c r="E18" s="287"/>
      <c r="F18" s="287"/>
      <c r="G18" s="288"/>
      <c r="H18" s="285">
        <f t="shared" si="0"/>
        <v>0</v>
      </c>
    </row>
    <row r="19" spans="2:8" s="57" customFormat="1" ht="18.75" x14ac:dyDescent="0.3">
      <c r="B19" s="1851"/>
      <c r="C19" s="1852"/>
      <c r="D19" s="1852"/>
      <c r="E19" s="287"/>
      <c r="F19" s="287"/>
      <c r="G19" s="288"/>
      <c r="H19" s="285">
        <f t="shared" si="0"/>
        <v>0</v>
      </c>
    </row>
    <row r="20" spans="2:8" s="57" customFormat="1" ht="18.75" x14ac:dyDescent="0.3">
      <c r="B20" s="1851"/>
      <c r="C20" s="1852"/>
      <c r="D20" s="1852"/>
      <c r="E20" s="287"/>
      <c r="F20" s="287"/>
      <c r="G20" s="288"/>
      <c r="H20" s="285">
        <f t="shared" si="0"/>
        <v>0</v>
      </c>
    </row>
    <row r="21" spans="2:8" s="57" customFormat="1" ht="18.75" x14ac:dyDescent="0.3">
      <c r="B21" s="1851"/>
      <c r="C21" s="1852"/>
      <c r="D21" s="1852"/>
      <c r="E21" s="287"/>
      <c r="F21" s="287"/>
      <c r="G21" s="288"/>
      <c r="H21" s="285">
        <f t="shared" si="0"/>
        <v>0</v>
      </c>
    </row>
    <row r="22" spans="2:8" s="57" customFormat="1" ht="18.75" x14ac:dyDescent="0.3">
      <c r="B22" s="1851"/>
      <c r="C22" s="1852"/>
      <c r="D22" s="1852"/>
      <c r="E22" s="287"/>
      <c r="F22" s="287"/>
      <c r="G22" s="288"/>
      <c r="H22" s="285">
        <f t="shared" si="0"/>
        <v>0</v>
      </c>
    </row>
    <row r="23" spans="2:8" s="57" customFormat="1" ht="18.75" x14ac:dyDescent="0.3">
      <c r="B23" s="1851"/>
      <c r="C23" s="1852"/>
      <c r="D23" s="1852"/>
      <c r="E23" s="287"/>
      <c r="F23" s="287"/>
      <c r="G23" s="288"/>
      <c r="H23" s="285">
        <f t="shared" si="0"/>
        <v>0</v>
      </c>
    </row>
    <row r="24" spans="2:8" s="57" customFormat="1" ht="18.75" x14ac:dyDescent="0.3">
      <c r="B24" s="1851"/>
      <c r="C24" s="1852"/>
      <c r="D24" s="1852"/>
      <c r="E24" s="287"/>
      <c r="F24" s="287"/>
      <c r="G24" s="288"/>
      <c r="H24" s="285">
        <f t="shared" si="0"/>
        <v>0</v>
      </c>
    </row>
    <row r="25" spans="2:8" s="57" customFormat="1" ht="18.75" x14ac:dyDescent="0.3">
      <c r="B25" s="1851"/>
      <c r="C25" s="1852"/>
      <c r="D25" s="1852"/>
      <c r="E25" s="287"/>
      <c r="F25" s="287"/>
      <c r="G25" s="288"/>
      <c r="H25" s="28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7"/>
      <c r="C33" s="1848"/>
      <c r="D33" s="1848"/>
      <c r="E33" s="281"/>
      <c r="F33" s="281"/>
      <c r="G33" s="281"/>
      <c r="H33" s="283"/>
    </row>
    <row r="34" spans="2:8" x14ac:dyDescent="0.25">
      <c r="B34" s="1847"/>
      <c r="C34" s="1848"/>
      <c r="D34" s="1848"/>
      <c r="E34" s="281"/>
      <c r="F34" s="281"/>
      <c r="G34" s="281"/>
      <c r="H34" s="283"/>
    </row>
    <row r="35" spans="2:8" ht="15.75" thickBot="1" x14ac:dyDescent="0.3">
      <c r="B35" s="1849"/>
      <c r="C35" s="1850"/>
      <c r="D35" s="1850"/>
      <c r="E35" s="282"/>
      <c r="F35" s="282"/>
      <c r="G35" s="282"/>
      <c r="H35" s="284"/>
    </row>
    <row r="36" spans="2:8" ht="18.75" x14ac:dyDescent="0.3">
      <c r="G36" s="48" t="s">
        <v>443</v>
      </c>
      <c r="H36" s="64">
        <f>SUM(H13:H25)</f>
        <v>1285.3434499999998</v>
      </c>
    </row>
    <row r="37" spans="2:8" ht="18.75" x14ac:dyDescent="0.3">
      <c r="G37" s="48" t="s">
        <v>444</v>
      </c>
      <c r="H37" s="64">
        <f>+H36*0.16</f>
        <v>205.65495199999998</v>
      </c>
    </row>
    <row r="38" spans="2:8" ht="19.5" thickBot="1" x14ac:dyDescent="0.35">
      <c r="G38" s="49" t="s">
        <v>445</v>
      </c>
      <c r="H38" s="65">
        <f>+H36+H37</f>
        <v>1490.9984019999997</v>
      </c>
    </row>
    <row r="40" spans="2:8" x14ac:dyDescent="0.25">
      <c r="B40" s="1843"/>
      <c r="C40" s="1843"/>
      <c r="D40" s="1843"/>
      <c r="E40" s="1843"/>
      <c r="F40" s="1843"/>
    </row>
    <row r="41" spans="2:8" x14ac:dyDescent="0.25">
      <c r="B41" s="1843"/>
      <c r="C41" s="1843"/>
      <c r="D41" s="1843"/>
      <c r="E41" s="1843"/>
      <c r="F41" s="1843"/>
    </row>
    <row r="42" spans="2:8" x14ac:dyDescent="0.25">
      <c r="B42" s="1846" t="s">
        <v>446</v>
      </c>
      <c r="C42" s="1846"/>
      <c r="D42" s="1846"/>
      <c r="E42" s="1846" t="s">
        <v>447</v>
      </c>
      <c r="F42" s="18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>
    <tabColor rgb="FFC000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2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-1690</v>
      </c>
      <c r="E5" s="273" t="s">
        <v>421</v>
      </c>
      <c r="F5" s="33" t="str">
        <f>VLOOKUP(F6,OBRAS!A1:B25,2,FALSE)</f>
        <v>ZURA, ANCONA, EL TAJO</v>
      </c>
      <c r="G5" s="1670" t="s">
        <v>423</v>
      </c>
      <c r="H5" s="1674">
        <v>46048</v>
      </c>
    </row>
    <row r="6" spans="2:8" ht="15.75" thickBot="1" x14ac:dyDescent="0.3">
      <c r="B6" s="1669"/>
      <c r="C6" s="1671"/>
      <c r="D6" s="1673"/>
      <c r="E6" s="274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46</v>
      </c>
      <c r="D7" s="36"/>
      <c r="E7" s="36"/>
      <c r="F7" s="35" t="s">
        <v>429</v>
      </c>
      <c r="G7" s="36" t="str">
        <f>VLOOKUP(C7,'BASE DATOS'!A1:J104,7,FALSE)</f>
        <v>facturacion@basei.com.mx</v>
      </c>
      <c r="H7" s="41"/>
    </row>
    <row r="8" spans="2:8" x14ac:dyDescent="0.25">
      <c r="B8" s="40" t="s">
        <v>425</v>
      </c>
      <c r="C8" s="38" t="str">
        <f>VLOOKUP(C7,'BASE DATOS'!A1:J105,3,FALSE)</f>
        <v>GUADALAJARA, JALISCO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GUADALAJARA, JCO</v>
      </c>
      <c r="D9" s="38"/>
      <c r="E9" s="38"/>
      <c r="F9" s="37" t="s">
        <v>431</v>
      </c>
      <c r="G9" s="50">
        <f>VLOOKUP(C7,'BASE DATOS'!A1:J106,9,FALSE)</f>
        <v>45601</v>
      </c>
      <c r="H9" s="42"/>
    </row>
    <row r="10" spans="2:8" x14ac:dyDescent="0.25">
      <c r="B10" s="40" t="s">
        <v>427</v>
      </c>
      <c r="C10" s="38" t="str">
        <f>VLOOKUP(C7,'BASE DATOS'!A1:J107,2,FALSE)</f>
        <v>DBA100126LU2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33 13481856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7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729</v>
      </c>
      <c r="C13" s="1679"/>
      <c r="D13" s="1679"/>
      <c r="E13" s="60">
        <v>1</v>
      </c>
      <c r="F13" s="60" t="s">
        <v>449</v>
      </c>
      <c r="G13" s="62">
        <v>15500</v>
      </c>
      <c r="H13" s="56">
        <f>+E13*G13</f>
        <v>15500</v>
      </c>
    </row>
    <row r="14" spans="2:8" s="57" customFormat="1" ht="18.75" x14ac:dyDescent="0.3">
      <c r="B14" s="1853" t="s">
        <v>703</v>
      </c>
      <c r="C14" s="1854"/>
      <c r="D14" s="1854"/>
      <c r="E14" s="287"/>
      <c r="F14" s="287"/>
      <c r="G14" s="288"/>
      <c r="H14" s="285">
        <f>+E14*G14</f>
        <v>0</v>
      </c>
    </row>
    <row r="15" spans="2:8" s="57" customFormat="1" ht="18.75" x14ac:dyDescent="0.3">
      <c r="B15" s="1851"/>
      <c r="C15" s="1852"/>
      <c r="D15" s="1852"/>
      <c r="E15" s="287"/>
      <c r="F15" s="287"/>
      <c r="G15" s="288"/>
      <c r="H15" s="285">
        <f t="shared" ref="H15:H24" si="0">+E15*G15</f>
        <v>0</v>
      </c>
    </row>
    <row r="16" spans="2:8" s="57" customFormat="1" ht="18.75" x14ac:dyDescent="0.3">
      <c r="B16" s="1851"/>
      <c r="C16" s="1852"/>
      <c r="D16" s="1852"/>
      <c r="E16" s="287"/>
      <c r="F16" s="287"/>
      <c r="G16" s="288"/>
      <c r="H16" s="285">
        <f t="shared" si="0"/>
        <v>0</v>
      </c>
    </row>
    <row r="17" spans="2:8" s="57" customFormat="1" ht="18.75" x14ac:dyDescent="0.3">
      <c r="B17" s="1851"/>
      <c r="C17" s="1852"/>
      <c r="D17" s="1852"/>
      <c r="E17" s="287"/>
      <c r="F17" s="287"/>
      <c r="G17" s="288"/>
      <c r="H17" s="285">
        <f t="shared" si="0"/>
        <v>0</v>
      </c>
    </row>
    <row r="18" spans="2:8" s="57" customFormat="1" ht="18.75" x14ac:dyDescent="0.3">
      <c r="B18" s="1851"/>
      <c r="C18" s="1852"/>
      <c r="D18" s="1852"/>
      <c r="E18" s="287"/>
      <c r="F18" s="287"/>
      <c r="G18" s="288"/>
      <c r="H18" s="285">
        <f t="shared" si="0"/>
        <v>0</v>
      </c>
    </row>
    <row r="19" spans="2:8" s="57" customFormat="1" ht="18.75" x14ac:dyDescent="0.3">
      <c r="B19" s="1851"/>
      <c r="C19" s="1852"/>
      <c r="D19" s="1852"/>
      <c r="E19" s="287"/>
      <c r="F19" s="287"/>
      <c r="G19" s="288"/>
      <c r="H19" s="285">
        <f t="shared" si="0"/>
        <v>0</v>
      </c>
    </row>
    <row r="20" spans="2:8" s="57" customFormat="1" ht="18.75" x14ac:dyDescent="0.3">
      <c r="B20" s="1851"/>
      <c r="C20" s="1852"/>
      <c r="D20" s="1852"/>
      <c r="E20" s="287"/>
      <c r="F20" s="287"/>
      <c r="G20" s="288"/>
      <c r="H20" s="285">
        <f t="shared" si="0"/>
        <v>0</v>
      </c>
    </row>
    <row r="21" spans="2:8" s="57" customFormat="1" ht="18.75" x14ac:dyDescent="0.3">
      <c r="B21" s="1851"/>
      <c r="C21" s="1852"/>
      <c r="D21" s="1852"/>
      <c r="E21" s="287"/>
      <c r="F21" s="287"/>
      <c r="G21" s="288"/>
      <c r="H21" s="285">
        <f t="shared" si="0"/>
        <v>0</v>
      </c>
    </row>
    <row r="22" spans="2:8" s="57" customFormat="1" ht="18.75" x14ac:dyDescent="0.3">
      <c r="B22" s="1851"/>
      <c r="C22" s="1852"/>
      <c r="D22" s="1852"/>
      <c r="E22" s="287"/>
      <c r="F22" s="287"/>
      <c r="G22" s="288"/>
      <c r="H22" s="285">
        <f t="shared" si="0"/>
        <v>0</v>
      </c>
    </row>
    <row r="23" spans="2:8" s="57" customFormat="1" ht="18.75" x14ac:dyDescent="0.3">
      <c r="B23" s="1851"/>
      <c r="C23" s="1852"/>
      <c r="D23" s="1852"/>
      <c r="E23" s="287"/>
      <c r="F23" s="287"/>
      <c r="G23" s="288"/>
      <c r="H23" s="285">
        <f t="shared" si="0"/>
        <v>0</v>
      </c>
    </row>
    <row r="24" spans="2:8" s="57" customFormat="1" ht="18.75" x14ac:dyDescent="0.3">
      <c r="B24" s="1851"/>
      <c r="C24" s="1852"/>
      <c r="D24" s="1852"/>
      <c r="E24" s="287"/>
      <c r="F24" s="287"/>
      <c r="G24" s="288"/>
      <c r="H24" s="285">
        <f t="shared" si="0"/>
        <v>0</v>
      </c>
    </row>
    <row r="25" spans="2:8" s="57" customFormat="1" ht="18.75" x14ac:dyDescent="0.3">
      <c r="B25" s="1851"/>
      <c r="C25" s="1852"/>
      <c r="D25" s="1852"/>
      <c r="E25" s="287"/>
      <c r="F25" s="287"/>
      <c r="G25" s="288"/>
      <c r="H25" s="28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7"/>
      <c r="C33" s="1848"/>
      <c r="D33" s="1848"/>
      <c r="E33" s="281"/>
      <c r="F33" s="281"/>
      <c r="G33" s="281"/>
      <c r="H33" s="283"/>
    </row>
    <row r="34" spans="2:8" x14ac:dyDescent="0.25">
      <c r="B34" s="1847"/>
      <c r="C34" s="1848"/>
      <c r="D34" s="1848"/>
      <c r="E34" s="281"/>
      <c r="F34" s="281"/>
      <c r="G34" s="281"/>
      <c r="H34" s="283"/>
    </row>
    <row r="35" spans="2:8" ht="15.75" thickBot="1" x14ac:dyDescent="0.3">
      <c r="B35" s="1849"/>
      <c r="C35" s="1850"/>
      <c r="D35" s="1850"/>
      <c r="E35" s="282"/>
      <c r="F35" s="282"/>
      <c r="G35" s="282"/>
      <c r="H35" s="284"/>
    </row>
    <row r="36" spans="2:8" ht="18.75" x14ac:dyDescent="0.3">
      <c r="G36" s="48" t="s">
        <v>443</v>
      </c>
      <c r="H36" s="64">
        <f>SUM(H13:H25)</f>
        <v>15500</v>
      </c>
    </row>
    <row r="37" spans="2:8" ht="18.75" x14ac:dyDescent="0.3">
      <c r="G37" s="48" t="s">
        <v>444</v>
      </c>
      <c r="H37" s="64">
        <f>+H36*0.16</f>
        <v>2480</v>
      </c>
    </row>
    <row r="38" spans="2:8" ht="19.5" thickBot="1" x14ac:dyDescent="0.35">
      <c r="G38" s="49" t="s">
        <v>445</v>
      </c>
      <c r="H38" s="65">
        <f>+H36+H37</f>
        <v>17980</v>
      </c>
    </row>
    <row r="40" spans="2:8" x14ac:dyDescent="0.25">
      <c r="B40" s="1843"/>
      <c r="C40" s="1843"/>
      <c r="D40" s="1843"/>
      <c r="E40" s="1843"/>
      <c r="F40" s="1843"/>
    </row>
    <row r="41" spans="2:8" x14ac:dyDescent="0.25">
      <c r="B41" s="1843"/>
      <c r="C41" s="1843"/>
      <c r="D41" s="1843"/>
      <c r="E41" s="1843"/>
      <c r="F41" s="1843"/>
    </row>
    <row r="42" spans="2:8" x14ac:dyDescent="0.25">
      <c r="B42" s="1846" t="s">
        <v>446</v>
      </c>
      <c r="C42" s="1846"/>
      <c r="D42" s="1846"/>
      <c r="E42" s="1846" t="s">
        <v>447</v>
      </c>
      <c r="F42" s="18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>
    <pageSetUpPr fitToPage="1"/>
  </sheetPr>
  <dimension ref="B1:H46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6" width="17.7109375" style="32" customWidth="1"/>
    <col min="7" max="7" width="19.4257812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735</v>
      </c>
      <c r="E5" s="273" t="s">
        <v>421</v>
      </c>
      <c r="F5" s="33" t="str">
        <f>VLOOKUP(F6,OBRAS!A1:B25,2,FALSE)</f>
        <v>RESIDENCIAL ANCONA</v>
      </c>
      <c r="G5" s="1670" t="s">
        <v>423</v>
      </c>
      <c r="H5" s="1674">
        <v>46048</v>
      </c>
    </row>
    <row r="6" spans="2:8" ht="15.75" thickBot="1" x14ac:dyDescent="0.3">
      <c r="B6" s="1669"/>
      <c r="C6" s="1671"/>
      <c r="D6" s="1673"/>
      <c r="E6" s="274" t="s">
        <v>422</v>
      </c>
      <c r="F6" s="34" t="s">
        <v>392</v>
      </c>
      <c r="G6" s="1671"/>
      <c r="H6" s="1675"/>
    </row>
    <row r="7" spans="2:8" x14ac:dyDescent="0.25">
      <c r="B7" s="39" t="s">
        <v>424</v>
      </c>
      <c r="C7" s="36" t="s">
        <v>730</v>
      </c>
      <c r="D7" s="36"/>
      <c r="E7" s="36"/>
      <c r="F7" s="35" t="s">
        <v>429</v>
      </c>
      <c r="G7" s="36" t="str">
        <f>VLOOKUP(C7,'BASE DATOS'!A1:J104,7,FALSE)</f>
        <v>intrac.ingenieria@gmail.com</v>
      </c>
      <c r="H7" s="41"/>
    </row>
    <row r="8" spans="2:8" x14ac:dyDescent="0.25">
      <c r="B8" s="40" t="s">
        <v>425</v>
      </c>
      <c r="C8" s="38" t="str">
        <f>VLOOKUP(C7,'BASE DATOS'!A1:J105,3,FALSE)</f>
        <v>PUEBLA, PUEBLA</v>
      </c>
      <c r="D8" s="38"/>
      <c r="E8" s="38"/>
      <c r="F8" s="37" t="s">
        <v>430</v>
      </c>
      <c r="G8" s="38" t="str">
        <f>VLOOKUP(C7,'BASE DATOS'!A1:J105,8,FALSE)</f>
        <v>SERVICIOS</v>
      </c>
      <c r="H8" s="42"/>
    </row>
    <row r="9" spans="2:8" x14ac:dyDescent="0.25">
      <c r="B9" s="40" t="s">
        <v>426</v>
      </c>
      <c r="C9" s="38" t="str">
        <f>VLOOKUP(C7,'BASE DATOS'!A1:J106,4,FALSE)</f>
        <v>PUEBLA, PUEBLA</v>
      </c>
      <c r="D9" s="38"/>
      <c r="E9" s="38"/>
      <c r="F9" s="37" t="s">
        <v>431</v>
      </c>
      <c r="G9" s="50">
        <f>VLOOKUP(C7,'BASE DATOS'!A1:J106,9,FALSE)</f>
        <v>75250</v>
      </c>
      <c r="H9" s="42"/>
    </row>
    <row r="10" spans="2:8" x14ac:dyDescent="0.25">
      <c r="B10" s="40" t="s">
        <v>427</v>
      </c>
      <c r="C10" s="38" t="str">
        <f>VLOOKUP(C7,'BASE DATOS'!A1:J107,2,FALSE)</f>
        <v>SARE930814LZ0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SIMPLIFICADO DE CONFIANZA</v>
      </c>
      <c r="D11" s="38"/>
      <c r="E11" s="38"/>
      <c r="F11" s="37" t="s">
        <v>433</v>
      </c>
      <c r="G11" s="38" t="str">
        <f>VLOOKUP(C7,'BASE DATOS'!A1:J108,6,FALSE)</f>
        <v>275 113 9400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7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736</v>
      </c>
      <c r="C13" s="1679"/>
      <c r="D13" s="1679"/>
      <c r="E13" s="60">
        <v>1</v>
      </c>
      <c r="F13" s="60" t="s">
        <v>462</v>
      </c>
      <c r="G13" s="62">
        <v>50000</v>
      </c>
      <c r="H13" s="56">
        <f>+E13*G13</f>
        <v>50000</v>
      </c>
    </row>
    <row r="14" spans="2:8" s="57" customFormat="1" ht="18.75" x14ac:dyDescent="0.3">
      <c r="B14" s="1851" t="s">
        <v>737</v>
      </c>
      <c r="C14" s="1852"/>
      <c r="D14" s="1852"/>
      <c r="E14" s="287"/>
      <c r="F14" s="287"/>
      <c r="G14" s="288"/>
      <c r="H14" s="285">
        <f>+E14*G14</f>
        <v>0</v>
      </c>
    </row>
    <row r="15" spans="2:8" s="57" customFormat="1" ht="18.75" x14ac:dyDescent="0.3">
      <c r="B15" s="1862" t="s">
        <v>744</v>
      </c>
      <c r="C15" s="1863"/>
      <c r="D15" s="1864"/>
      <c r="E15" s="287">
        <v>1</v>
      </c>
      <c r="F15" s="287" t="s">
        <v>462</v>
      </c>
      <c r="G15" s="288">
        <v>3500</v>
      </c>
      <c r="H15" s="285">
        <f>+E15*G15</f>
        <v>3500</v>
      </c>
    </row>
    <row r="16" spans="2:8" s="57" customFormat="1" ht="18.75" x14ac:dyDescent="0.3">
      <c r="B16" s="1851" t="s">
        <v>738</v>
      </c>
      <c r="C16" s="1852"/>
      <c r="D16" s="1852"/>
      <c r="E16" s="287"/>
      <c r="F16" s="287"/>
      <c r="G16" s="288"/>
      <c r="H16" s="285">
        <f t="shared" ref="H16:H25" si="0">+E16*G16</f>
        <v>0</v>
      </c>
    </row>
    <row r="17" spans="2:8" s="57" customFormat="1" ht="18.75" x14ac:dyDescent="0.3">
      <c r="B17" s="1851" t="s">
        <v>739</v>
      </c>
      <c r="C17" s="1852"/>
      <c r="D17" s="1852"/>
      <c r="E17" s="287"/>
      <c r="F17" s="287"/>
      <c r="G17" s="288"/>
      <c r="H17" s="285">
        <f t="shared" si="0"/>
        <v>0</v>
      </c>
    </row>
    <row r="18" spans="2:8" s="57" customFormat="1" ht="18.75" x14ac:dyDescent="0.3">
      <c r="B18" s="1851" t="s">
        <v>740</v>
      </c>
      <c r="C18" s="1852"/>
      <c r="D18" s="1852"/>
      <c r="E18" s="287"/>
      <c r="F18" s="287"/>
      <c r="G18" s="288"/>
      <c r="H18" s="285">
        <f t="shared" si="0"/>
        <v>0</v>
      </c>
    </row>
    <row r="19" spans="2:8" s="57" customFormat="1" ht="18.75" x14ac:dyDescent="0.3">
      <c r="B19" s="1851" t="s">
        <v>741</v>
      </c>
      <c r="C19" s="1852"/>
      <c r="D19" s="1852"/>
      <c r="E19" s="287"/>
      <c r="F19" s="287"/>
      <c r="G19" s="288"/>
      <c r="H19" s="285">
        <f t="shared" si="0"/>
        <v>0</v>
      </c>
    </row>
    <row r="20" spans="2:8" s="57" customFormat="1" ht="18.75" x14ac:dyDescent="0.3">
      <c r="B20" s="1853" t="s">
        <v>742</v>
      </c>
      <c r="C20" s="1854"/>
      <c r="D20" s="1854"/>
      <c r="E20" s="287"/>
      <c r="F20" s="287"/>
      <c r="G20" s="288"/>
      <c r="H20" s="285">
        <f t="shared" si="0"/>
        <v>0</v>
      </c>
    </row>
    <row r="21" spans="2:8" s="57" customFormat="1" ht="18.75" x14ac:dyDescent="0.3">
      <c r="B21" s="1851"/>
      <c r="C21" s="1852"/>
      <c r="D21" s="1852"/>
      <c r="E21" s="287"/>
      <c r="F21" s="287"/>
      <c r="G21" s="288"/>
      <c r="H21" s="285">
        <f t="shared" si="0"/>
        <v>0</v>
      </c>
    </row>
    <row r="22" spans="2:8" s="57" customFormat="1" ht="18.75" x14ac:dyDescent="0.3">
      <c r="B22" s="1851"/>
      <c r="C22" s="1852"/>
      <c r="D22" s="1852"/>
      <c r="E22" s="287"/>
      <c r="F22" s="287"/>
      <c r="G22" s="288"/>
      <c r="H22" s="285">
        <f t="shared" si="0"/>
        <v>0</v>
      </c>
    </row>
    <row r="23" spans="2:8" s="57" customFormat="1" ht="18.75" x14ac:dyDescent="0.3">
      <c r="B23" s="1851"/>
      <c r="C23" s="1852"/>
      <c r="D23" s="1852"/>
      <c r="E23" s="287"/>
      <c r="F23" s="287"/>
      <c r="G23" s="288"/>
      <c r="H23" s="285">
        <f t="shared" si="0"/>
        <v>0</v>
      </c>
    </row>
    <row r="24" spans="2:8" s="57" customFormat="1" ht="18.75" x14ac:dyDescent="0.3">
      <c r="B24" s="1851"/>
      <c r="C24" s="1852"/>
      <c r="D24" s="1852"/>
      <c r="E24" s="287"/>
      <c r="F24" s="287"/>
      <c r="G24" s="288"/>
      <c r="H24" s="285">
        <f t="shared" si="0"/>
        <v>0</v>
      </c>
    </row>
    <row r="25" spans="2:8" s="57" customFormat="1" ht="18.75" x14ac:dyDescent="0.3">
      <c r="B25" s="1851"/>
      <c r="C25" s="1852"/>
      <c r="D25" s="1852"/>
      <c r="E25" s="287"/>
      <c r="F25" s="287"/>
      <c r="G25" s="288"/>
      <c r="H25" s="285">
        <f t="shared" si="0"/>
        <v>0</v>
      </c>
    </row>
    <row r="26" spans="2:8" s="57" customFormat="1" ht="18.75" x14ac:dyDescent="0.3">
      <c r="B26" s="1851"/>
      <c r="C26" s="1852"/>
      <c r="D26" s="1852"/>
      <c r="E26" s="287"/>
      <c r="F26" s="287"/>
      <c r="G26" s="288"/>
      <c r="H26" s="286"/>
    </row>
    <row r="27" spans="2:8" x14ac:dyDescent="0.25">
      <c r="B27" s="53"/>
      <c r="C27" s="47"/>
      <c r="D27" s="47"/>
      <c r="E27" s="47"/>
      <c r="F27" s="47"/>
      <c r="G27" s="47"/>
      <c r="H27" s="55"/>
    </row>
    <row r="28" spans="2:8" ht="18.75" x14ac:dyDescent="0.3">
      <c r="B28" s="1685" t="s">
        <v>439</v>
      </c>
      <c r="C28" s="1686"/>
      <c r="D28" s="1686"/>
      <c r="E28" s="1686"/>
      <c r="F28" s="1686"/>
      <c r="G28" s="1686"/>
      <c r="H28" s="1687"/>
    </row>
    <row r="29" spans="2:8" ht="15.75" x14ac:dyDescent="0.25">
      <c r="B29" s="1680" t="s">
        <v>415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440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441</v>
      </c>
      <c r="C31" s="1681"/>
      <c r="D31" s="1681"/>
      <c r="E31" s="1681"/>
      <c r="F31" s="1681"/>
      <c r="G31" s="1681"/>
      <c r="H31" s="1682"/>
    </row>
    <row r="32" spans="2:8" ht="15.75" x14ac:dyDescent="0.25">
      <c r="B32" s="1680" t="s">
        <v>442</v>
      </c>
      <c r="C32" s="1681"/>
      <c r="D32" s="1681"/>
      <c r="E32" s="1681"/>
      <c r="F32" s="1681"/>
      <c r="G32" s="1681"/>
      <c r="H32" s="1682"/>
    </row>
    <row r="33" spans="2:8" ht="18.75" x14ac:dyDescent="0.3">
      <c r="B33" s="1685" t="s">
        <v>418</v>
      </c>
      <c r="C33" s="1686"/>
      <c r="D33" s="1686"/>
      <c r="E33" s="1686"/>
      <c r="F33" s="1686"/>
      <c r="G33" s="1686"/>
      <c r="H33" s="1687"/>
    </row>
    <row r="34" spans="2:8" x14ac:dyDescent="0.25">
      <c r="B34" s="1847"/>
      <c r="C34" s="1848"/>
      <c r="D34" s="1848"/>
      <c r="E34" s="281"/>
      <c r="F34" s="281"/>
      <c r="G34" s="281"/>
      <c r="H34" s="283"/>
    </row>
    <row r="35" spans="2:8" x14ac:dyDescent="0.25">
      <c r="B35" s="1847"/>
      <c r="C35" s="1848"/>
      <c r="D35" s="1848"/>
      <c r="E35" s="281"/>
      <c r="F35" s="281"/>
      <c r="G35" s="281"/>
      <c r="H35" s="283"/>
    </row>
    <row r="36" spans="2:8" ht="15.75" thickBot="1" x14ac:dyDescent="0.3">
      <c r="B36" s="1849"/>
      <c r="C36" s="1850"/>
      <c r="D36" s="1850"/>
      <c r="E36" s="282"/>
      <c r="F36" s="282"/>
      <c r="G36" s="282"/>
      <c r="H36" s="284"/>
    </row>
    <row r="37" spans="2:8" ht="18.75" x14ac:dyDescent="0.3">
      <c r="G37" s="48" t="s">
        <v>443</v>
      </c>
      <c r="H37" s="64">
        <f>SUM(H13:H26)</f>
        <v>53500</v>
      </c>
    </row>
    <row r="38" spans="2:8" ht="18.75" x14ac:dyDescent="0.3">
      <c r="G38" s="48" t="s">
        <v>444</v>
      </c>
      <c r="H38" s="64">
        <f>+H37*0.16</f>
        <v>8560</v>
      </c>
    </row>
    <row r="39" spans="2:8" ht="18.75" x14ac:dyDescent="0.3">
      <c r="G39" s="48" t="s">
        <v>743</v>
      </c>
      <c r="H39" s="64">
        <f>+H38*0.6666667</f>
        <v>5706.6669519999996</v>
      </c>
    </row>
    <row r="40" spans="2:8" ht="18.75" x14ac:dyDescent="0.3">
      <c r="G40" s="75" t="s">
        <v>464</v>
      </c>
      <c r="H40" s="64">
        <f>+H37*1.25%</f>
        <v>668.75</v>
      </c>
    </row>
    <row r="41" spans="2:8" ht="18.75" x14ac:dyDescent="0.3">
      <c r="G41" s="75" t="s">
        <v>525</v>
      </c>
      <c r="H41" s="64">
        <f>+H37*2%</f>
        <v>1070</v>
      </c>
    </row>
    <row r="42" spans="2:8" ht="19.5" thickBot="1" x14ac:dyDescent="0.35">
      <c r="G42" s="49" t="s">
        <v>445</v>
      </c>
      <c r="H42" s="65">
        <f>+H37+H38-H39-H40-H41</f>
        <v>54614.583048</v>
      </c>
    </row>
    <row r="44" spans="2:8" x14ac:dyDescent="0.25">
      <c r="B44" s="1843"/>
      <c r="C44" s="1843"/>
      <c r="D44" s="1843"/>
      <c r="E44" s="1843"/>
      <c r="F44" s="1843"/>
    </row>
    <row r="45" spans="2:8" x14ac:dyDescent="0.25">
      <c r="B45" s="1843"/>
      <c r="C45" s="1843"/>
      <c r="D45" s="1843"/>
      <c r="E45" s="1843"/>
      <c r="F45" s="1843"/>
    </row>
    <row r="46" spans="2:8" x14ac:dyDescent="0.25">
      <c r="B46" s="1846" t="s">
        <v>446</v>
      </c>
      <c r="C46" s="1846"/>
      <c r="D46" s="1846"/>
      <c r="E46" s="1846" t="s">
        <v>447</v>
      </c>
      <c r="F46" s="1846"/>
    </row>
  </sheetData>
  <mergeCells count="37"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24:D24"/>
    <mergeCell ref="B12:D12"/>
    <mergeCell ref="B13:D13"/>
    <mergeCell ref="B14:D14"/>
    <mergeCell ref="B16:D16"/>
    <mergeCell ref="B17:D17"/>
    <mergeCell ref="B18:D18"/>
    <mergeCell ref="B19:D19"/>
    <mergeCell ref="B20:D20"/>
    <mergeCell ref="B21:D21"/>
    <mergeCell ref="B22:D22"/>
    <mergeCell ref="B23:D23"/>
    <mergeCell ref="E46:F46"/>
    <mergeCell ref="B46:D46"/>
    <mergeCell ref="B44:D45"/>
    <mergeCell ref="B15:D15"/>
    <mergeCell ref="B32:H32"/>
    <mergeCell ref="B33:H33"/>
    <mergeCell ref="B34:D34"/>
    <mergeCell ref="B35:D35"/>
    <mergeCell ref="B36:D36"/>
    <mergeCell ref="E44:F45"/>
    <mergeCell ref="B25:D25"/>
    <mergeCell ref="B26:D26"/>
    <mergeCell ref="B28:H28"/>
    <mergeCell ref="B29:H29"/>
    <mergeCell ref="B30:H30"/>
    <mergeCell ref="B31:H31"/>
  </mergeCells>
  <pageMargins left="0.7" right="0.7" top="0.75" bottom="0.75" header="0.3" footer="0.3"/>
  <pageSetup scale="6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3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2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745</v>
      </c>
      <c r="E5" s="273" t="s">
        <v>421</v>
      </c>
      <c r="F5" s="33" t="str">
        <f>VLOOKUP(F6,OBRAS!A1:B25,2,FALSE)</f>
        <v>RESIDENCIAL ZURA</v>
      </c>
      <c r="G5" s="1670" t="s">
        <v>423</v>
      </c>
      <c r="H5" s="1674">
        <v>46049</v>
      </c>
    </row>
    <row r="6" spans="2:8" ht="15.75" thickBot="1" x14ac:dyDescent="0.3">
      <c r="B6" s="1669"/>
      <c r="C6" s="1671"/>
      <c r="D6" s="1673"/>
      <c r="E6" s="274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DATOS'!A1:J104,7,FALSE)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DATOS'!A1:J105,3,FALSE)</f>
        <v>AV. MEXICO JAPON #412 INT. 55 MICROPARQUE INDUSTRIAL</v>
      </c>
      <c r="D8" s="38"/>
      <c r="E8" s="38"/>
      <c r="F8" s="37" t="s">
        <v>430</v>
      </c>
      <c r="G8" s="38" t="str">
        <f>VLOOKUP(C7,'BASE DATOS'!A1:J105,8,FALSE)</f>
        <v>LUBRICANTES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LBA880808D36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7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746</v>
      </c>
      <c r="C13" s="1679"/>
      <c r="D13" s="1679"/>
      <c r="E13" s="60">
        <v>2</v>
      </c>
      <c r="F13" s="60" t="s">
        <v>449</v>
      </c>
      <c r="G13" s="62">
        <v>414.2</v>
      </c>
      <c r="H13" s="56">
        <f>+E13*G13</f>
        <v>828.4</v>
      </c>
    </row>
    <row r="14" spans="2:8" s="57" customFormat="1" ht="18.75" x14ac:dyDescent="0.3">
      <c r="B14" s="1853" t="s">
        <v>747</v>
      </c>
      <c r="C14" s="1854"/>
      <c r="D14" s="1854"/>
      <c r="E14" s="287"/>
      <c r="F14" s="287"/>
      <c r="G14" s="288"/>
      <c r="H14" s="285">
        <f>+E14*G14</f>
        <v>0</v>
      </c>
    </row>
    <row r="15" spans="2:8" s="57" customFormat="1" ht="18.75" x14ac:dyDescent="0.3">
      <c r="B15" s="1851" t="s">
        <v>746</v>
      </c>
      <c r="C15" s="1852"/>
      <c r="D15" s="1852"/>
      <c r="E15" s="287">
        <v>1</v>
      </c>
      <c r="F15" s="287" t="s">
        <v>449</v>
      </c>
      <c r="G15" s="288">
        <v>414.2</v>
      </c>
      <c r="H15" s="285">
        <f t="shared" ref="H15:H24" si="0">+E15*G15</f>
        <v>414.2</v>
      </c>
    </row>
    <row r="16" spans="2:8" s="57" customFormat="1" ht="18.75" x14ac:dyDescent="0.3">
      <c r="B16" s="1853" t="s">
        <v>748</v>
      </c>
      <c r="C16" s="1854"/>
      <c r="D16" s="1854"/>
      <c r="E16" s="287"/>
      <c r="F16" s="287"/>
      <c r="G16" s="288"/>
      <c r="H16" s="285">
        <f t="shared" si="0"/>
        <v>0</v>
      </c>
    </row>
    <row r="17" spans="2:8" s="57" customFormat="1" ht="18.75" x14ac:dyDescent="0.3">
      <c r="B17" s="1851" t="s">
        <v>713</v>
      </c>
      <c r="C17" s="1852"/>
      <c r="D17" s="1852"/>
      <c r="E17" s="287">
        <v>1</v>
      </c>
      <c r="F17" s="287" t="s">
        <v>449</v>
      </c>
      <c r="G17" s="288">
        <v>3010</v>
      </c>
      <c r="H17" s="285">
        <f t="shared" si="0"/>
        <v>3010</v>
      </c>
    </row>
    <row r="18" spans="2:8" s="57" customFormat="1" ht="18.75" x14ac:dyDescent="0.3">
      <c r="B18" s="1853" t="s">
        <v>727</v>
      </c>
      <c r="C18" s="1854"/>
      <c r="D18" s="1854"/>
      <c r="E18" s="287"/>
      <c r="F18" s="287"/>
      <c r="G18" s="288"/>
      <c r="H18" s="285">
        <f t="shared" si="0"/>
        <v>0</v>
      </c>
    </row>
    <row r="19" spans="2:8" s="57" customFormat="1" ht="18.75" x14ac:dyDescent="0.3">
      <c r="B19" s="1851"/>
      <c r="C19" s="1852"/>
      <c r="D19" s="1852"/>
      <c r="E19" s="287"/>
      <c r="F19" s="287"/>
      <c r="G19" s="288"/>
      <c r="H19" s="285">
        <f t="shared" si="0"/>
        <v>0</v>
      </c>
    </row>
    <row r="20" spans="2:8" s="57" customFormat="1" ht="18.75" x14ac:dyDescent="0.3">
      <c r="B20" s="1851"/>
      <c r="C20" s="1852"/>
      <c r="D20" s="1852"/>
      <c r="E20" s="287"/>
      <c r="F20" s="287"/>
      <c r="G20" s="288"/>
      <c r="H20" s="285">
        <f t="shared" si="0"/>
        <v>0</v>
      </c>
    </row>
    <row r="21" spans="2:8" s="57" customFormat="1" ht="18.75" x14ac:dyDescent="0.3">
      <c r="B21" s="1851"/>
      <c r="C21" s="1852"/>
      <c r="D21" s="1852"/>
      <c r="E21" s="287"/>
      <c r="F21" s="287"/>
      <c r="G21" s="288"/>
      <c r="H21" s="285">
        <f t="shared" si="0"/>
        <v>0</v>
      </c>
    </row>
    <row r="22" spans="2:8" s="57" customFormat="1" ht="18.75" x14ac:dyDescent="0.3">
      <c r="B22" s="1851"/>
      <c r="C22" s="1852"/>
      <c r="D22" s="1852"/>
      <c r="E22" s="287"/>
      <c r="F22" s="287"/>
      <c r="G22" s="288"/>
      <c r="H22" s="285">
        <f t="shared" si="0"/>
        <v>0</v>
      </c>
    </row>
    <row r="23" spans="2:8" s="57" customFormat="1" ht="18.75" x14ac:dyDescent="0.3">
      <c r="B23" s="1851"/>
      <c r="C23" s="1852"/>
      <c r="D23" s="1852"/>
      <c r="E23" s="287"/>
      <c r="F23" s="287"/>
      <c r="G23" s="288"/>
      <c r="H23" s="285">
        <f t="shared" si="0"/>
        <v>0</v>
      </c>
    </row>
    <row r="24" spans="2:8" s="57" customFormat="1" ht="18.75" x14ac:dyDescent="0.3">
      <c r="B24" s="1851"/>
      <c r="C24" s="1852"/>
      <c r="D24" s="1852"/>
      <c r="E24" s="287"/>
      <c r="F24" s="287"/>
      <c r="G24" s="288"/>
      <c r="H24" s="285">
        <f t="shared" si="0"/>
        <v>0</v>
      </c>
    </row>
    <row r="25" spans="2:8" s="57" customFormat="1" ht="18.75" x14ac:dyDescent="0.3">
      <c r="B25" s="1851"/>
      <c r="C25" s="1852"/>
      <c r="D25" s="1852"/>
      <c r="E25" s="287"/>
      <c r="F25" s="287"/>
      <c r="G25" s="288"/>
      <c r="H25" s="28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7"/>
      <c r="C33" s="1848"/>
      <c r="D33" s="1848"/>
      <c r="E33" s="281"/>
      <c r="F33" s="281"/>
      <c r="G33" s="281"/>
      <c r="H33" s="283"/>
    </row>
    <row r="34" spans="2:8" x14ac:dyDescent="0.25">
      <c r="B34" s="1847"/>
      <c r="C34" s="1848"/>
      <c r="D34" s="1848"/>
      <c r="E34" s="281"/>
      <c r="F34" s="281"/>
      <c r="G34" s="281"/>
      <c r="H34" s="283"/>
    </row>
    <row r="35" spans="2:8" ht="15.75" thickBot="1" x14ac:dyDescent="0.3">
      <c r="B35" s="1849"/>
      <c r="C35" s="1850"/>
      <c r="D35" s="1850"/>
      <c r="E35" s="282"/>
      <c r="F35" s="282"/>
      <c r="G35" s="282"/>
      <c r="H35" s="284"/>
    </row>
    <row r="36" spans="2:8" ht="18.75" x14ac:dyDescent="0.3">
      <c r="G36" s="48" t="s">
        <v>443</v>
      </c>
      <c r="H36" s="64">
        <f>SUM(H13:H25)</f>
        <v>4252.6000000000004</v>
      </c>
    </row>
    <row r="37" spans="2:8" ht="18.75" x14ac:dyDescent="0.3">
      <c r="G37" s="48" t="s">
        <v>444</v>
      </c>
      <c r="H37" s="64">
        <f>+H36*0.16</f>
        <v>680.41600000000005</v>
      </c>
    </row>
    <row r="38" spans="2:8" ht="19.5" thickBot="1" x14ac:dyDescent="0.35">
      <c r="G38" s="49" t="s">
        <v>445</v>
      </c>
      <c r="H38" s="65">
        <f>+H36+H37</f>
        <v>4933.0160000000005</v>
      </c>
    </row>
    <row r="40" spans="2:8" x14ac:dyDescent="0.25">
      <c r="B40" s="1843"/>
      <c r="C40" s="1843"/>
      <c r="D40" s="1843"/>
      <c r="E40" s="1843"/>
      <c r="F40" s="1843"/>
    </row>
    <row r="41" spans="2:8" x14ac:dyDescent="0.25">
      <c r="B41" s="1843"/>
      <c r="C41" s="1843"/>
      <c r="D41" s="1843"/>
      <c r="E41" s="1843"/>
      <c r="F41" s="1843"/>
    </row>
    <row r="42" spans="2:8" x14ac:dyDescent="0.25">
      <c r="B42" s="1846" t="s">
        <v>446</v>
      </c>
      <c r="C42" s="1846"/>
      <c r="D42" s="1846"/>
      <c r="E42" s="1846" t="s">
        <v>447</v>
      </c>
      <c r="F42" s="18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8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749</v>
      </c>
      <c r="E5" s="273" t="s">
        <v>421</v>
      </c>
      <c r="F5" s="33" t="str">
        <f>VLOOKUP(F6,OBRAS!A1:B25,2,FALSE)</f>
        <v>RESIDENCIAL ZURA</v>
      </c>
      <c r="G5" s="1670" t="s">
        <v>423</v>
      </c>
      <c r="H5" s="1674">
        <v>46049</v>
      </c>
    </row>
    <row r="6" spans="2:8" ht="15.75" thickBot="1" x14ac:dyDescent="0.3">
      <c r="B6" s="1669"/>
      <c r="C6" s="1671"/>
      <c r="D6" s="1673"/>
      <c r="E6" s="274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DATOS'!A1:J104,7,FALSE)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DATOS'!A1:J105,3,FALSE)</f>
        <v>AV. IRRIGACION #111-BIS COL. ALFREDO VAZQUEZ BONFIL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GAPA741116TQ6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7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750</v>
      </c>
      <c r="C13" s="1679"/>
      <c r="D13" s="1679"/>
      <c r="E13" s="60">
        <v>2</v>
      </c>
      <c r="F13" s="60" t="s">
        <v>449</v>
      </c>
      <c r="G13" s="62">
        <v>2887.93</v>
      </c>
      <c r="H13" s="56">
        <f>+E13*G13</f>
        <v>5775.86</v>
      </c>
    </row>
    <row r="14" spans="2:8" s="57" customFormat="1" ht="18.75" x14ac:dyDescent="0.3">
      <c r="B14" s="1853" t="s">
        <v>654</v>
      </c>
      <c r="C14" s="1854"/>
      <c r="D14" s="1854"/>
      <c r="E14" s="287"/>
      <c r="F14" s="287"/>
      <c r="G14" s="288"/>
      <c r="H14" s="285">
        <f>+E14*G14</f>
        <v>0</v>
      </c>
    </row>
    <row r="15" spans="2:8" s="57" customFormat="1" ht="18.75" x14ac:dyDescent="0.3">
      <c r="B15" s="1851"/>
      <c r="C15" s="1852"/>
      <c r="D15" s="1852"/>
      <c r="E15" s="287"/>
      <c r="F15" s="287"/>
      <c r="G15" s="288"/>
      <c r="H15" s="285">
        <f t="shared" ref="H15:H24" si="0">+E15*G15</f>
        <v>0</v>
      </c>
    </row>
    <row r="16" spans="2:8" s="57" customFormat="1" ht="18.75" x14ac:dyDescent="0.3">
      <c r="B16" s="1851"/>
      <c r="C16" s="1852"/>
      <c r="D16" s="1852"/>
      <c r="E16" s="287"/>
      <c r="F16" s="287"/>
      <c r="G16" s="288"/>
      <c r="H16" s="285">
        <f t="shared" si="0"/>
        <v>0</v>
      </c>
    </row>
    <row r="17" spans="2:8" s="57" customFormat="1" ht="18.75" x14ac:dyDescent="0.3">
      <c r="B17" s="1851"/>
      <c r="C17" s="1852"/>
      <c r="D17" s="1852"/>
      <c r="E17" s="287"/>
      <c r="F17" s="287"/>
      <c r="G17" s="288"/>
      <c r="H17" s="285">
        <f t="shared" si="0"/>
        <v>0</v>
      </c>
    </row>
    <row r="18" spans="2:8" s="57" customFormat="1" ht="18.75" x14ac:dyDescent="0.3">
      <c r="B18" s="1851"/>
      <c r="C18" s="1852"/>
      <c r="D18" s="1852"/>
      <c r="E18" s="287"/>
      <c r="F18" s="287"/>
      <c r="G18" s="288"/>
      <c r="H18" s="285">
        <f t="shared" si="0"/>
        <v>0</v>
      </c>
    </row>
    <row r="19" spans="2:8" s="57" customFormat="1" ht="18.75" x14ac:dyDescent="0.3">
      <c r="B19" s="1851"/>
      <c r="C19" s="1852"/>
      <c r="D19" s="1852"/>
      <c r="E19" s="287"/>
      <c r="F19" s="287"/>
      <c r="G19" s="288"/>
      <c r="H19" s="285">
        <f t="shared" si="0"/>
        <v>0</v>
      </c>
    </row>
    <row r="20" spans="2:8" s="57" customFormat="1" ht="18.75" x14ac:dyDescent="0.3">
      <c r="B20" s="1851"/>
      <c r="C20" s="1852"/>
      <c r="D20" s="1852"/>
      <c r="E20" s="287"/>
      <c r="F20" s="287"/>
      <c r="G20" s="288"/>
      <c r="H20" s="285">
        <f t="shared" si="0"/>
        <v>0</v>
      </c>
    </row>
    <row r="21" spans="2:8" s="57" customFormat="1" ht="18.75" x14ac:dyDescent="0.3">
      <c r="B21" s="1851"/>
      <c r="C21" s="1852"/>
      <c r="D21" s="1852"/>
      <c r="E21" s="287"/>
      <c r="F21" s="287"/>
      <c r="G21" s="288"/>
      <c r="H21" s="285">
        <f t="shared" si="0"/>
        <v>0</v>
      </c>
    </row>
    <row r="22" spans="2:8" s="57" customFormat="1" ht="18.75" x14ac:dyDescent="0.3">
      <c r="B22" s="1851"/>
      <c r="C22" s="1852"/>
      <c r="D22" s="1852"/>
      <c r="E22" s="287"/>
      <c r="F22" s="287"/>
      <c r="G22" s="288"/>
      <c r="H22" s="285">
        <f t="shared" si="0"/>
        <v>0</v>
      </c>
    </row>
    <row r="23" spans="2:8" s="57" customFormat="1" ht="18.75" x14ac:dyDescent="0.3">
      <c r="B23" s="1851"/>
      <c r="C23" s="1852"/>
      <c r="D23" s="1852"/>
      <c r="E23" s="287"/>
      <c r="F23" s="287"/>
      <c r="G23" s="288"/>
      <c r="H23" s="285">
        <f t="shared" si="0"/>
        <v>0</v>
      </c>
    </row>
    <row r="24" spans="2:8" s="57" customFormat="1" ht="18.75" x14ac:dyDescent="0.3">
      <c r="B24" s="1851"/>
      <c r="C24" s="1852"/>
      <c r="D24" s="1852"/>
      <c r="E24" s="287"/>
      <c r="F24" s="287"/>
      <c r="G24" s="288"/>
      <c r="H24" s="285">
        <f t="shared" si="0"/>
        <v>0</v>
      </c>
    </row>
    <row r="25" spans="2:8" s="57" customFormat="1" ht="18.75" x14ac:dyDescent="0.3">
      <c r="B25" s="1851"/>
      <c r="C25" s="1852"/>
      <c r="D25" s="1852"/>
      <c r="E25" s="287"/>
      <c r="F25" s="287"/>
      <c r="G25" s="288"/>
      <c r="H25" s="28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7"/>
      <c r="C33" s="1848"/>
      <c r="D33" s="1848"/>
      <c r="E33" s="281"/>
      <c r="F33" s="281"/>
      <c r="G33" s="281"/>
      <c r="H33" s="283"/>
    </row>
    <row r="34" spans="2:8" x14ac:dyDescent="0.25">
      <c r="B34" s="1847"/>
      <c r="C34" s="1848"/>
      <c r="D34" s="1848"/>
      <c r="E34" s="281"/>
      <c r="F34" s="281"/>
      <c r="G34" s="281"/>
      <c r="H34" s="283"/>
    </row>
    <row r="35" spans="2:8" ht="15.75" thickBot="1" x14ac:dyDescent="0.3">
      <c r="B35" s="1849"/>
      <c r="C35" s="1850"/>
      <c r="D35" s="1850"/>
      <c r="E35" s="282"/>
      <c r="F35" s="282"/>
      <c r="G35" s="282"/>
      <c r="H35" s="284"/>
    </row>
    <row r="36" spans="2:8" ht="18.75" x14ac:dyDescent="0.3">
      <c r="G36" s="48" t="s">
        <v>443</v>
      </c>
      <c r="H36" s="64">
        <f>SUM(H13:H25)</f>
        <v>5775.86</v>
      </c>
    </row>
    <row r="37" spans="2:8" ht="18.75" x14ac:dyDescent="0.3">
      <c r="G37" s="48" t="s">
        <v>444</v>
      </c>
      <c r="H37" s="64">
        <f>+H36*0.16</f>
        <v>924.13760000000002</v>
      </c>
    </row>
    <row r="38" spans="2:8" ht="19.5" thickBot="1" x14ac:dyDescent="0.35">
      <c r="G38" s="49" t="s">
        <v>445</v>
      </c>
      <c r="H38" s="65">
        <f>+H36+H37</f>
        <v>6699.9975999999997</v>
      </c>
    </row>
    <row r="40" spans="2:8" x14ac:dyDescent="0.25">
      <c r="B40" s="1843"/>
      <c r="C40" s="1843"/>
      <c r="D40" s="1843"/>
      <c r="E40" s="1843"/>
      <c r="F40" s="1843"/>
    </row>
    <row r="41" spans="2:8" x14ac:dyDescent="0.25">
      <c r="B41" s="1843"/>
      <c r="C41" s="1843"/>
      <c r="D41" s="1843"/>
      <c r="E41" s="1843"/>
      <c r="F41" s="1843"/>
    </row>
    <row r="42" spans="2:8" x14ac:dyDescent="0.25">
      <c r="B42" s="1846" t="s">
        <v>446</v>
      </c>
      <c r="C42" s="1846"/>
      <c r="D42" s="1846"/>
      <c r="E42" s="1846" t="s">
        <v>447</v>
      </c>
      <c r="F42" s="18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71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5">
    <tabColor rgb="FFCC33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2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751</v>
      </c>
      <c r="E5" s="273" t="s">
        <v>421</v>
      </c>
      <c r="F5" s="33" t="str">
        <f>VLOOKUP(F6,OBRAS!A1:B25,2,FALSE)</f>
        <v>RESIDENCIAL ZURA</v>
      </c>
      <c r="G5" s="1670" t="s">
        <v>423</v>
      </c>
      <c r="H5" s="1674">
        <v>46050</v>
      </c>
    </row>
    <row r="6" spans="2:8" ht="15.75" thickBot="1" x14ac:dyDescent="0.3">
      <c r="B6" s="1669"/>
      <c r="C6" s="1671"/>
      <c r="D6" s="1673"/>
      <c r="E6" s="274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34</v>
      </c>
      <c r="D7" s="36"/>
      <c r="E7" s="36"/>
      <c r="F7" s="35" t="s">
        <v>429</v>
      </c>
      <c r="G7" s="36" t="str">
        <f>VLOOKUP(C7,'BASE DATOS'!A1:J104,7,FALSE)</f>
        <v>ventas01regsagama@gmail.com</v>
      </c>
      <c r="H7" s="41"/>
    </row>
    <row r="8" spans="2:8" x14ac:dyDescent="0.25">
      <c r="B8" s="40" t="s">
        <v>425</v>
      </c>
      <c r="C8" s="38" t="str">
        <f>VLOOKUP(C7,'BASE DATOS'!A1:J105,3,FALSE)</f>
        <v>CELAYA-SALAMANCA LIBRE KM 1.5, COL. ROSALINDA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38060</v>
      </c>
      <c r="H9" s="42"/>
    </row>
    <row r="10" spans="2:8" x14ac:dyDescent="0.25">
      <c r="B10" s="40" t="s">
        <v>427</v>
      </c>
      <c r="C10" s="38" t="str">
        <f>VLOOKUP(C7,'BASE DATOS'!A1:J107,2,FALSE)</f>
        <v>CLH020607SJ1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442 3949657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7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752</v>
      </c>
      <c r="C13" s="1679"/>
      <c r="D13" s="1679"/>
      <c r="E13" s="60">
        <v>1</v>
      </c>
      <c r="F13" s="60" t="s">
        <v>620</v>
      </c>
      <c r="G13" s="62">
        <v>146.55170000000001</v>
      </c>
      <c r="H13" s="56">
        <f>+E13*G13</f>
        <v>146.55170000000001</v>
      </c>
    </row>
    <row r="14" spans="2:8" s="57" customFormat="1" ht="18.75" x14ac:dyDescent="0.3">
      <c r="B14" s="1851" t="s">
        <v>753</v>
      </c>
      <c r="C14" s="1852"/>
      <c r="D14" s="1852"/>
      <c r="E14" s="287">
        <v>2</v>
      </c>
      <c r="F14" s="287" t="s">
        <v>449</v>
      </c>
      <c r="G14" s="288">
        <v>103.4482</v>
      </c>
      <c r="H14" s="285">
        <f>+E14*G14</f>
        <v>206.8964</v>
      </c>
    </row>
    <row r="15" spans="2:8" s="57" customFormat="1" ht="18.75" x14ac:dyDescent="0.3">
      <c r="B15" s="1851" t="s">
        <v>754</v>
      </c>
      <c r="C15" s="1852"/>
      <c r="D15" s="1852"/>
      <c r="E15" s="287">
        <v>1</v>
      </c>
      <c r="F15" s="287" t="s">
        <v>449</v>
      </c>
      <c r="G15" s="288">
        <v>793.10339999999997</v>
      </c>
      <c r="H15" s="285">
        <f t="shared" ref="H15:H24" si="0">+E15*G15</f>
        <v>793.10339999999997</v>
      </c>
    </row>
    <row r="16" spans="2:8" s="57" customFormat="1" ht="18.75" x14ac:dyDescent="0.3">
      <c r="B16" s="1851" t="s">
        <v>755</v>
      </c>
      <c r="C16" s="1852"/>
      <c r="D16" s="1852"/>
      <c r="E16" s="287">
        <v>1</v>
      </c>
      <c r="F16" s="287" t="s">
        <v>449</v>
      </c>
      <c r="G16" s="288">
        <v>163.79310000000001</v>
      </c>
      <c r="H16" s="285">
        <f t="shared" si="0"/>
        <v>163.79310000000001</v>
      </c>
    </row>
    <row r="17" spans="2:8" s="57" customFormat="1" ht="18.75" x14ac:dyDescent="0.3">
      <c r="B17" s="1851" t="s">
        <v>544</v>
      </c>
      <c r="C17" s="1852"/>
      <c r="D17" s="1852"/>
      <c r="E17" s="287">
        <v>4</v>
      </c>
      <c r="F17" s="287" t="s">
        <v>449</v>
      </c>
      <c r="G17" s="288">
        <v>129.31030000000001</v>
      </c>
      <c r="H17" s="285">
        <f t="shared" si="0"/>
        <v>517.24120000000005</v>
      </c>
    </row>
    <row r="18" spans="2:8" s="57" customFormat="1" ht="18.75" x14ac:dyDescent="0.3">
      <c r="B18" s="1851" t="s">
        <v>756</v>
      </c>
      <c r="C18" s="1852"/>
      <c r="D18" s="1852"/>
      <c r="E18" s="287">
        <v>2</v>
      </c>
      <c r="F18" s="287" t="s">
        <v>449</v>
      </c>
      <c r="G18" s="288">
        <v>12.930999999999999</v>
      </c>
      <c r="H18" s="285">
        <f t="shared" si="0"/>
        <v>25.861999999999998</v>
      </c>
    </row>
    <row r="19" spans="2:8" s="57" customFormat="1" ht="18.75" x14ac:dyDescent="0.3">
      <c r="B19" s="1853" t="s">
        <v>727</v>
      </c>
      <c r="C19" s="1854"/>
      <c r="D19" s="1854"/>
      <c r="E19" s="287"/>
      <c r="F19" s="287"/>
      <c r="G19" s="288"/>
      <c r="H19" s="285">
        <f t="shared" si="0"/>
        <v>0</v>
      </c>
    </row>
    <row r="20" spans="2:8" s="57" customFormat="1" ht="18.75" x14ac:dyDescent="0.3">
      <c r="B20" s="1851"/>
      <c r="C20" s="1852"/>
      <c r="D20" s="1852"/>
      <c r="E20" s="287"/>
      <c r="F20" s="287"/>
      <c r="G20" s="288"/>
      <c r="H20" s="285">
        <f t="shared" si="0"/>
        <v>0</v>
      </c>
    </row>
    <row r="21" spans="2:8" s="57" customFormat="1" ht="18.75" x14ac:dyDescent="0.3">
      <c r="B21" s="1851"/>
      <c r="C21" s="1852"/>
      <c r="D21" s="1852"/>
      <c r="E21" s="287"/>
      <c r="F21" s="287"/>
      <c r="G21" s="288"/>
      <c r="H21" s="285">
        <f t="shared" si="0"/>
        <v>0</v>
      </c>
    </row>
    <row r="22" spans="2:8" s="57" customFormat="1" ht="18.75" x14ac:dyDescent="0.3">
      <c r="B22" s="1851"/>
      <c r="C22" s="1852"/>
      <c r="D22" s="1852"/>
      <c r="E22" s="287"/>
      <c r="F22" s="287"/>
      <c r="G22" s="288"/>
      <c r="H22" s="285">
        <f t="shared" si="0"/>
        <v>0</v>
      </c>
    </row>
    <row r="23" spans="2:8" s="57" customFormat="1" ht="18.75" x14ac:dyDescent="0.3">
      <c r="B23" s="1851"/>
      <c r="C23" s="1852"/>
      <c r="D23" s="1852"/>
      <c r="E23" s="287"/>
      <c r="F23" s="287"/>
      <c r="G23" s="288"/>
      <c r="H23" s="285">
        <f t="shared" si="0"/>
        <v>0</v>
      </c>
    </row>
    <row r="24" spans="2:8" s="57" customFormat="1" ht="18.75" x14ac:dyDescent="0.3">
      <c r="B24" s="1851"/>
      <c r="C24" s="1852"/>
      <c r="D24" s="1852"/>
      <c r="E24" s="287"/>
      <c r="F24" s="287"/>
      <c r="G24" s="288"/>
      <c r="H24" s="285">
        <f t="shared" si="0"/>
        <v>0</v>
      </c>
    </row>
    <row r="25" spans="2:8" s="57" customFormat="1" ht="18.75" x14ac:dyDescent="0.3">
      <c r="B25" s="1851"/>
      <c r="C25" s="1852"/>
      <c r="D25" s="1852"/>
      <c r="E25" s="287"/>
      <c r="F25" s="287"/>
      <c r="G25" s="288"/>
      <c r="H25" s="28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7"/>
      <c r="C33" s="1848"/>
      <c r="D33" s="1848"/>
      <c r="E33" s="281"/>
      <c r="F33" s="281"/>
      <c r="G33" s="281"/>
      <c r="H33" s="283"/>
    </row>
    <row r="34" spans="2:8" x14ac:dyDescent="0.25">
      <c r="B34" s="1847"/>
      <c r="C34" s="1848"/>
      <c r="D34" s="1848"/>
      <c r="E34" s="281"/>
      <c r="F34" s="281"/>
      <c r="G34" s="281"/>
      <c r="H34" s="283"/>
    </row>
    <row r="35" spans="2:8" ht="15.75" thickBot="1" x14ac:dyDescent="0.3">
      <c r="B35" s="1849"/>
      <c r="C35" s="1850"/>
      <c r="D35" s="1850"/>
      <c r="E35" s="282"/>
      <c r="F35" s="282"/>
      <c r="G35" s="282"/>
      <c r="H35" s="284"/>
    </row>
    <row r="36" spans="2:8" ht="18.75" x14ac:dyDescent="0.3">
      <c r="G36" s="48" t="s">
        <v>443</v>
      </c>
      <c r="H36" s="64">
        <f>SUM(H13:H25)</f>
        <v>1853.4478000000004</v>
      </c>
    </row>
    <row r="37" spans="2:8" ht="18.75" x14ac:dyDescent="0.3">
      <c r="G37" s="48" t="s">
        <v>444</v>
      </c>
      <c r="H37" s="64">
        <f>+H36*0.16</f>
        <v>296.55164800000006</v>
      </c>
    </row>
    <row r="38" spans="2:8" ht="19.5" thickBot="1" x14ac:dyDescent="0.35">
      <c r="G38" s="49" t="s">
        <v>445</v>
      </c>
      <c r="H38" s="65">
        <f>+H36+H37</f>
        <v>2149.9994480000005</v>
      </c>
    </row>
    <row r="40" spans="2:8" x14ac:dyDescent="0.25">
      <c r="B40" s="1843"/>
      <c r="C40" s="1843"/>
      <c r="D40" s="1843"/>
      <c r="E40" s="1843"/>
      <c r="F40" s="1843"/>
    </row>
    <row r="41" spans="2:8" x14ac:dyDescent="0.25">
      <c r="B41" s="1843"/>
      <c r="C41" s="1843"/>
      <c r="D41" s="1843"/>
      <c r="E41" s="1843"/>
      <c r="F41" s="1843"/>
    </row>
    <row r="42" spans="2:8" x14ac:dyDescent="0.25">
      <c r="B42" s="1846" t="s">
        <v>446</v>
      </c>
      <c r="C42" s="1846"/>
      <c r="D42" s="1846"/>
      <c r="E42" s="1846" t="s">
        <v>447</v>
      </c>
      <c r="F42" s="18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6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-1695</v>
      </c>
      <c r="E5" s="273" t="s">
        <v>421</v>
      </c>
      <c r="F5" s="33" t="str">
        <f>VLOOKUP(F6,OBRAS!A1:B25,2,FALSE)</f>
        <v>ZURA, ANCONA, EL TAJO</v>
      </c>
      <c r="G5" s="1670" t="s">
        <v>423</v>
      </c>
      <c r="H5" s="1674">
        <v>46057</v>
      </c>
    </row>
    <row r="6" spans="2:8" ht="15.75" thickBot="1" x14ac:dyDescent="0.3">
      <c r="B6" s="1669"/>
      <c r="C6" s="1671"/>
      <c r="D6" s="1673"/>
      <c r="E6" s="274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260</v>
      </c>
      <c r="D7" s="36"/>
      <c r="E7" s="36"/>
      <c r="F7" s="35" t="s">
        <v>429</v>
      </c>
      <c r="G7" s="36" t="str">
        <f>VLOOKUP(C7,'BASE DATOS'!A1:J104,7,FALSE)</f>
        <v>anuncios-40.leon@hotmail.com</v>
      </c>
      <c r="H7" s="41"/>
    </row>
    <row r="8" spans="2:8" x14ac:dyDescent="0.25">
      <c r="B8" s="40" t="s">
        <v>425</v>
      </c>
      <c r="C8" s="38" t="str">
        <f>VLOOKUP(C7,'BASE DATOS'!A1:J105,3,FALSE)</f>
        <v>-</v>
      </c>
      <c r="D8" s="38"/>
      <c r="E8" s="38"/>
      <c r="F8" s="37" t="s">
        <v>430</v>
      </c>
      <c r="G8" s="38" t="str">
        <f>VLOOKUP(C7,'BASE DATOS'!A1:J105,8,FALSE)</f>
        <v>SERVICIOS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38000</v>
      </c>
      <c r="H9" s="42"/>
    </row>
    <row r="10" spans="2:8" x14ac:dyDescent="0.25">
      <c r="B10" s="40" t="s">
        <v>427</v>
      </c>
      <c r="C10" s="38" t="str">
        <f>VLOOKUP(C7,'BASE DATOS'!A1:J107,2,FALSE)</f>
        <v>AUPE610908Q68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5465321/ 461 6127444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7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757</v>
      </c>
      <c r="C13" s="1679"/>
      <c r="D13" s="1679"/>
      <c r="E13" s="60">
        <v>20</v>
      </c>
      <c r="F13" s="60" t="s">
        <v>449</v>
      </c>
      <c r="G13" s="62">
        <v>65</v>
      </c>
      <c r="H13" s="56">
        <f>+E13*G13</f>
        <v>1300</v>
      </c>
    </row>
    <row r="14" spans="2:8" s="57" customFormat="1" ht="18.75" x14ac:dyDescent="0.3">
      <c r="B14" s="1851" t="s">
        <v>760</v>
      </c>
      <c r="C14" s="1852"/>
      <c r="D14" s="1852"/>
      <c r="E14" s="287"/>
      <c r="F14" s="287"/>
      <c r="G14" s="288"/>
      <c r="H14" s="285">
        <f>+E14*G14</f>
        <v>0</v>
      </c>
    </row>
    <row r="15" spans="2:8" s="57" customFormat="1" ht="18.75" x14ac:dyDescent="0.3">
      <c r="B15" s="1851" t="s">
        <v>758</v>
      </c>
      <c r="C15" s="1852"/>
      <c r="D15" s="1852"/>
      <c r="E15" s="287">
        <v>4</v>
      </c>
      <c r="F15" s="287" t="s">
        <v>449</v>
      </c>
      <c r="G15" s="288">
        <v>65</v>
      </c>
      <c r="H15" s="285">
        <f t="shared" ref="H15:H24" si="0">+E15*G15</f>
        <v>260</v>
      </c>
    </row>
    <row r="16" spans="2:8" s="57" customFormat="1" ht="18.75" x14ac:dyDescent="0.3">
      <c r="B16" s="1851" t="s">
        <v>759</v>
      </c>
      <c r="C16" s="1852"/>
      <c r="D16" s="1852"/>
      <c r="E16" s="287"/>
      <c r="F16" s="287"/>
      <c r="G16" s="288"/>
      <c r="H16" s="285">
        <f t="shared" si="0"/>
        <v>0</v>
      </c>
    </row>
    <row r="17" spans="2:8" s="57" customFormat="1" ht="18.75" x14ac:dyDescent="0.3">
      <c r="B17" s="1851"/>
      <c r="C17" s="1852"/>
      <c r="D17" s="1852"/>
      <c r="E17" s="287"/>
      <c r="F17" s="287"/>
      <c r="G17" s="288"/>
      <c r="H17" s="285">
        <f t="shared" si="0"/>
        <v>0</v>
      </c>
    </row>
    <row r="18" spans="2:8" s="57" customFormat="1" ht="18.75" x14ac:dyDescent="0.3">
      <c r="B18" s="1851"/>
      <c r="C18" s="1852"/>
      <c r="D18" s="1852"/>
      <c r="E18" s="287"/>
      <c r="F18" s="287"/>
      <c r="G18" s="288"/>
      <c r="H18" s="285">
        <f t="shared" si="0"/>
        <v>0</v>
      </c>
    </row>
    <row r="19" spans="2:8" s="57" customFormat="1" ht="18.75" x14ac:dyDescent="0.3">
      <c r="B19" s="1851"/>
      <c r="C19" s="1852"/>
      <c r="D19" s="1852"/>
      <c r="E19" s="287"/>
      <c r="F19" s="287"/>
      <c r="G19" s="288"/>
      <c r="H19" s="285">
        <f t="shared" si="0"/>
        <v>0</v>
      </c>
    </row>
    <row r="20" spans="2:8" s="57" customFormat="1" ht="18.75" x14ac:dyDescent="0.3">
      <c r="B20" s="1851"/>
      <c r="C20" s="1852"/>
      <c r="D20" s="1852"/>
      <c r="E20" s="287"/>
      <c r="F20" s="287"/>
      <c r="G20" s="288"/>
      <c r="H20" s="285">
        <f t="shared" si="0"/>
        <v>0</v>
      </c>
    </row>
    <row r="21" spans="2:8" s="57" customFormat="1" ht="18.75" x14ac:dyDescent="0.3">
      <c r="B21" s="1851"/>
      <c r="C21" s="1852"/>
      <c r="D21" s="1852"/>
      <c r="E21" s="287"/>
      <c r="F21" s="287"/>
      <c r="G21" s="288"/>
      <c r="H21" s="285">
        <f t="shared" si="0"/>
        <v>0</v>
      </c>
    </row>
    <row r="22" spans="2:8" s="57" customFormat="1" ht="18.75" x14ac:dyDescent="0.3">
      <c r="B22" s="1851"/>
      <c r="C22" s="1852"/>
      <c r="D22" s="1852"/>
      <c r="E22" s="287"/>
      <c r="F22" s="287"/>
      <c r="G22" s="288"/>
      <c r="H22" s="285">
        <f t="shared" si="0"/>
        <v>0</v>
      </c>
    </row>
    <row r="23" spans="2:8" s="57" customFormat="1" ht="18.75" x14ac:dyDescent="0.3">
      <c r="B23" s="1851"/>
      <c r="C23" s="1852"/>
      <c r="D23" s="1852"/>
      <c r="E23" s="287"/>
      <c r="F23" s="287"/>
      <c r="G23" s="288"/>
      <c r="H23" s="285">
        <f t="shared" si="0"/>
        <v>0</v>
      </c>
    </row>
    <row r="24" spans="2:8" s="57" customFormat="1" ht="18.75" x14ac:dyDescent="0.3">
      <c r="B24" s="1851"/>
      <c r="C24" s="1852"/>
      <c r="D24" s="1852"/>
      <c r="E24" s="287"/>
      <c r="F24" s="287"/>
      <c r="G24" s="288"/>
      <c r="H24" s="285">
        <f t="shared" si="0"/>
        <v>0</v>
      </c>
    </row>
    <row r="25" spans="2:8" s="57" customFormat="1" ht="18.75" x14ac:dyDescent="0.3">
      <c r="B25" s="1851"/>
      <c r="C25" s="1852"/>
      <c r="D25" s="1852"/>
      <c r="E25" s="287"/>
      <c r="F25" s="287"/>
      <c r="G25" s="288"/>
      <c r="H25" s="28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7"/>
      <c r="C33" s="1848"/>
      <c r="D33" s="1848"/>
      <c r="E33" s="281"/>
      <c r="F33" s="281"/>
      <c r="G33" s="281"/>
      <c r="H33" s="283"/>
    </row>
    <row r="34" spans="2:8" x14ac:dyDescent="0.25">
      <c r="B34" s="1847"/>
      <c r="C34" s="1848"/>
      <c r="D34" s="1848"/>
      <c r="E34" s="281"/>
      <c r="F34" s="281"/>
      <c r="G34" s="281"/>
      <c r="H34" s="283"/>
    </row>
    <row r="35" spans="2:8" ht="15.75" thickBot="1" x14ac:dyDescent="0.3">
      <c r="B35" s="1849"/>
      <c r="C35" s="1850"/>
      <c r="D35" s="1850"/>
      <c r="E35" s="282"/>
      <c r="F35" s="282"/>
      <c r="G35" s="282"/>
      <c r="H35" s="284"/>
    </row>
    <row r="36" spans="2:8" ht="18.75" x14ac:dyDescent="0.3">
      <c r="G36" s="48" t="s">
        <v>443</v>
      </c>
      <c r="H36" s="64">
        <f>SUM(H13:H25)</f>
        <v>1560</v>
      </c>
    </row>
    <row r="37" spans="2:8" ht="18.75" x14ac:dyDescent="0.3">
      <c r="G37" s="48" t="s">
        <v>444</v>
      </c>
      <c r="H37" s="64">
        <f>+H36*0.16</f>
        <v>249.6</v>
      </c>
    </row>
    <row r="38" spans="2:8" ht="19.5" thickBot="1" x14ac:dyDescent="0.35">
      <c r="G38" s="49" t="s">
        <v>445</v>
      </c>
      <c r="H38" s="65">
        <f>+H36+H37</f>
        <v>1809.6</v>
      </c>
    </row>
    <row r="40" spans="2:8" x14ac:dyDescent="0.25">
      <c r="B40" s="1843"/>
      <c r="C40" s="1843"/>
      <c r="D40" s="1843"/>
      <c r="E40" s="1843"/>
      <c r="F40" s="1843"/>
    </row>
    <row r="41" spans="2:8" x14ac:dyDescent="0.25">
      <c r="B41" s="1843"/>
      <c r="C41" s="1843"/>
      <c r="D41" s="1843"/>
      <c r="E41" s="1843"/>
      <c r="F41" s="1843"/>
    </row>
    <row r="42" spans="2:8" x14ac:dyDescent="0.25">
      <c r="B42" s="1846" t="s">
        <v>446</v>
      </c>
      <c r="C42" s="1846"/>
      <c r="D42" s="1846"/>
      <c r="E42" s="1846" t="s">
        <v>447</v>
      </c>
      <c r="F42" s="18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7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761</v>
      </c>
      <c r="E5" s="273" t="s">
        <v>421</v>
      </c>
      <c r="F5" s="33" t="str">
        <f>VLOOKUP(F6,OBRAS!A1:B25,2,FALSE)</f>
        <v>RESIDENCIAL ZURA</v>
      </c>
      <c r="G5" s="1670" t="s">
        <v>423</v>
      </c>
      <c r="H5" s="1674">
        <v>46028</v>
      </c>
    </row>
    <row r="6" spans="2:8" ht="15.75" thickBot="1" x14ac:dyDescent="0.3">
      <c r="B6" s="1669"/>
      <c r="C6" s="1671"/>
      <c r="D6" s="1673"/>
      <c r="E6" s="274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DATOS'!A1:J104,7,FALSE)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DATOS'!A1:J105,3,FALSE)</f>
        <v>SANTA ANA #206 INT. 4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LEON, GTO</v>
      </c>
      <c r="D9" s="38"/>
      <c r="E9" s="38"/>
      <c r="F9" s="37" t="s">
        <v>431</v>
      </c>
      <c r="G9" s="50">
        <f>VLOOKUP(C7,'BASE DATOS'!A1:J106,9,FALSE)</f>
        <v>37410</v>
      </c>
      <c r="H9" s="42"/>
    </row>
    <row r="10" spans="2:8" x14ac:dyDescent="0.25">
      <c r="B10" s="40" t="s">
        <v>427</v>
      </c>
      <c r="C10" s="38" t="str">
        <f>VLOOKUP(C7,'BASE DATOS'!A1:J107,2,FALSE)</f>
        <v>HEAC841104392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7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762</v>
      </c>
      <c r="C13" s="1679"/>
      <c r="D13" s="1679"/>
      <c r="E13" s="60">
        <v>1</v>
      </c>
      <c r="F13" s="60" t="s">
        <v>449</v>
      </c>
      <c r="G13" s="62">
        <v>10354</v>
      </c>
      <c r="H13" s="56">
        <f>+E13*G13</f>
        <v>10354</v>
      </c>
    </row>
    <row r="14" spans="2:8" s="57" customFormat="1" ht="18.75" x14ac:dyDescent="0.3">
      <c r="B14" s="1853" t="s">
        <v>763</v>
      </c>
      <c r="C14" s="1854"/>
      <c r="D14" s="1854"/>
      <c r="E14" s="287"/>
      <c r="F14" s="287"/>
      <c r="G14" s="288"/>
      <c r="H14" s="285">
        <f>+E14*G14</f>
        <v>0</v>
      </c>
    </row>
    <row r="15" spans="2:8" s="57" customFormat="1" ht="18.75" x14ac:dyDescent="0.3">
      <c r="B15" s="1851"/>
      <c r="C15" s="1852"/>
      <c r="D15" s="1852"/>
      <c r="E15" s="287"/>
      <c r="F15" s="287"/>
      <c r="G15" s="288"/>
      <c r="H15" s="285">
        <f t="shared" ref="H15:H24" si="0">+E15*G15</f>
        <v>0</v>
      </c>
    </row>
    <row r="16" spans="2:8" s="57" customFormat="1" ht="18.75" x14ac:dyDescent="0.3">
      <c r="B16" s="1851"/>
      <c r="C16" s="1852"/>
      <c r="D16" s="1852"/>
      <c r="E16" s="287"/>
      <c r="F16" s="287"/>
      <c r="G16" s="288"/>
      <c r="H16" s="285">
        <f t="shared" si="0"/>
        <v>0</v>
      </c>
    </row>
    <row r="17" spans="2:8" s="57" customFormat="1" ht="18.75" x14ac:dyDescent="0.3">
      <c r="B17" s="1851"/>
      <c r="C17" s="1852"/>
      <c r="D17" s="1852"/>
      <c r="E17" s="287"/>
      <c r="F17" s="287"/>
      <c r="G17" s="288"/>
      <c r="H17" s="285">
        <f t="shared" si="0"/>
        <v>0</v>
      </c>
    </row>
    <row r="18" spans="2:8" s="57" customFormat="1" ht="18.75" x14ac:dyDescent="0.3">
      <c r="B18" s="1851"/>
      <c r="C18" s="1852"/>
      <c r="D18" s="1852"/>
      <c r="E18" s="287"/>
      <c r="F18" s="287"/>
      <c r="G18" s="288"/>
      <c r="H18" s="285">
        <f t="shared" si="0"/>
        <v>0</v>
      </c>
    </row>
    <row r="19" spans="2:8" s="57" customFormat="1" ht="18.75" x14ac:dyDescent="0.3">
      <c r="B19" s="1851"/>
      <c r="C19" s="1852"/>
      <c r="D19" s="1852"/>
      <c r="E19" s="287"/>
      <c r="F19" s="287"/>
      <c r="G19" s="288"/>
      <c r="H19" s="285">
        <f t="shared" si="0"/>
        <v>0</v>
      </c>
    </row>
    <row r="20" spans="2:8" s="57" customFormat="1" ht="18.75" x14ac:dyDescent="0.3">
      <c r="B20" s="1851"/>
      <c r="C20" s="1852"/>
      <c r="D20" s="1852"/>
      <c r="E20" s="287"/>
      <c r="F20" s="287"/>
      <c r="G20" s="288"/>
      <c r="H20" s="285">
        <f t="shared" si="0"/>
        <v>0</v>
      </c>
    </row>
    <row r="21" spans="2:8" s="57" customFormat="1" ht="18.75" x14ac:dyDescent="0.3">
      <c r="B21" s="1851"/>
      <c r="C21" s="1852"/>
      <c r="D21" s="1852"/>
      <c r="E21" s="287"/>
      <c r="F21" s="287"/>
      <c r="G21" s="288"/>
      <c r="H21" s="285">
        <f t="shared" si="0"/>
        <v>0</v>
      </c>
    </row>
    <row r="22" spans="2:8" s="57" customFormat="1" ht="18.75" x14ac:dyDescent="0.3">
      <c r="B22" s="1851"/>
      <c r="C22" s="1852"/>
      <c r="D22" s="1852"/>
      <c r="E22" s="287"/>
      <c r="F22" s="287"/>
      <c r="G22" s="288"/>
      <c r="H22" s="285">
        <f t="shared" si="0"/>
        <v>0</v>
      </c>
    </row>
    <row r="23" spans="2:8" s="57" customFormat="1" ht="18.75" x14ac:dyDescent="0.3">
      <c r="B23" s="1851"/>
      <c r="C23" s="1852"/>
      <c r="D23" s="1852"/>
      <c r="E23" s="287"/>
      <c r="F23" s="287"/>
      <c r="G23" s="288"/>
      <c r="H23" s="285">
        <f t="shared" si="0"/>
        <v>0</v>
      </c>
    </row>
    <row r="24" spans="2:8" s="57" customFormat="1" ht="18.75" x14ac:dyDescent="0.3">
      <c r="B24" s="1851"/>
      <c r="C24" s="1852"/>
      <c r="D24" s="1852"/>
      <c r="E24" s="287"/>
      <c r="F24" s="287"/>
      <c r="G24" s="288"/>
      <c r="H24" s="285">
        <f t="shared" si="0"/>
        <v>0</v>
      </c>
    </row>
    <row r="25" spans="2:8" s="57" customFormat="1" ht="18.75" x14ac:dyDescent="0.3">
      <c r="B25" s="1851"/>
      <c r="C25" s="1852"/>
      <c r="D25" s="1852"/>
      <c r="E25" s="287"/>
      <c r="F25" s="287"/>
      <c r="G25" s="288"/>
      <c r="H25" s="28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7"/>
      <c r="C33" s="1848"/>
      <c r="D33" s="1848"/>
      <c r="E33" s="281"/>
      <c r="F33" s="281"/>
      <c r="G33" s="281"/>
      <c r="H33" s="283"/>
    </row>
    <row r="34" spans="2:8" x14ac:dyDescent="0.25">
      <c r="B34" s="1847"/>
      <c r="C34" s="1848"/>
      <c r="D34" s="1848"/>
      <c r="E34" s="281"/>
      <c r="F34" s="281"/>
      <c r="G34" s="281"/>
      <c r="H34" s="283"/>
    </row>
    <row r="35" spans="2:8" ht="15.75" thickBot="1" x14ac:dyDescent="0.3">
      <c r="B35" s="1849"/>
      <c r="C35" s="1850"/>
      <c r="D35" s="1850"/>
      <c r="E35" s="282"/>
      <c r="F35" s="282"/>
      <c r="G35" s="282"/>
      <c r="H35" s="284"/>
    </row>
    <row r="36" spans="2:8" ht="18.75" x14ac:dyDescent="0.3">
      <c r="G36" s="48" t="s">
        <v>443</v>
      </c>
      <c r="H36" s="64">
        <f>SUM(H13:H25)</f>
        <v>10354</v>
      </c>
    </row>
    <row r="37" spans="2:8" ht="18.75" x14ac:dyDescent="0.3">
      <c r="G37" s="48" t="s">
        <v>444</v>
      </c>
      <c r="H37" s="64">
        <f>+H36*0.16</f>
        <v>1656.64</v>
      </c>
    </row>
    <row r="38" spans="2:8" ht="19.5" thickBot="1" x14ac:dyDescent="0.35">
      <c r="G38" s="49" t="s">
        <v>445</v>
      </c>
      <c r="H38" s="65">
        <f>+H36+H37</f>
        <v>12010.64</v>
      </c>
    </row>
    <row r="40" spans="2:8" x14ac:dyDescent="0.25">
      <c r="B40" s="1843"/>
      <c r="C40" s="1843"/>
      <c r="D40" s="1843"/>
      <c r="E40" s="1843"/>
      <c r="F40" s="1843"/>
    </row>
    <row r="41" spans="2:8" x14ac:dyDescent="0.25">
      <c r="B41" s="1843"/>
      <c r="C41" s="1843"/>
      <c r="D41" s="1843"/>
      <c r="E41" s="1843"/>
      <c r="F41" s="1843"/>
    </row>
    <row r="42" spans="2:8" x14ac:dyDescent="0.25">
      <c r="B42" s="1846" t="s">
        <v>446</v>
      </c>
      <c r="C42" s="1846"/>
      <c r="D42" s="1846"/>
      <c r="E42" s="1846" t="s">
        <v>447</v>
      </c>
      <c r="F42" s="18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>
    <tabColor rgb="FFFFFF00"/>
    <pageSetUpPr fitToPage="1"/>
  </sheetPr>
  <dimension ref="B1:H42"/>
  <sheetViews>
    <sheetView topLeftCell="A13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3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764</v>
      </c>
      <c r="E5" s="273" t="s">
        <v>421</v>
      </c>
      <c r="F5" s="33" t="str">
        <f>VLOOKUP(F6,OBRAS!A1:B25,2,FALSE)</f>
        <v>RESIDENCIAL ANCONA</v>
      </c>
      <c r="G5" s="1670" t="s">
        <v>423</v>
      </c>
      <c r="H5" s="1674">
        <v>46032</v>
      </c>
    </row>
    <row r="6" spans="2:8" ht="15.75" thickBot="1" x14ac:dyDescent="0.3">
      <c r="B6" s="1669"/>
      <c r="C6" s="1671"/>
      <c r="D6" s="1673"/>
      <c r="E6" s="274" t="s">
        <v>422</v>
      </c>
      <c r="F6" s="34" t="s">
        <v>392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DATOS'!A1:J104,7,FALSE)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DATOS'!A1:J105,3,FALSE)</f>
        <v>SANTA ANA #206 INT. 4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LEON, GTO</v>
      </c>
      <c r="D9" s="38"/>
      <c r="E9" s="38"/>
      <c r="F9" s="37" t="s">
        <v>431</v>
      </c>
      <c r="G9" s="50">
        <f>VLOOKUP(C7,'BASE DATOS'!A1:J106,9,FALSE)</f>
        <v>37410</v>
      </c>
      <c r="H9" s="42"/>
    </row>
    <row r="10" spans="2:8" x14ac:dyDescent="0.25">
      <c r="B10" s="40" t="s">
        <v>427</v>
      </c>
      <c r="C10" s="38" t="str">
        <f>VLOOKUP(C7,'BASE DATOS'!A1:J107,2,FALSE)</f>
        <v>HEAC841104392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7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765</v>
      </c>
      <c r="C13" s="1679"/>
      <c r="D13" s="1679"/>
      <c r="E13" s="60">
        <v>1</v>
      </c>
      <c r="F13" s="60" t="s">
        <v>449</v>
      </c>
      <c r="G13" s="62">
        <v>3754</v>
      </c>
      <c r="H13" s="56">
        <f>+E13*G13</f>
        <v>3754</v>
      </c>
    </row>
    <row r="14" spans="2:8" s="57" customFormat="1" ht="18.75" x14ac:dyDescent="0.3">
      <c r="B14" s="1851" t="s">
        <v>766</v>
      </c>
      <c r="C14" s="1852"/>
      <c r="D14" s="1852"/>
      <c r="E14" s="287">
        <v>1</v>
      </c>
      <c r="F14" s="287" t="s">
        <v>449</v>
      </c>
      <c r="G14" s="288">
        <v>832</v>
      </c>
      <c r="H14" s="285">
        <f>+E14*G14</f>
        <v>832</v>
      </c>
    </row>
    <row r="15" spans="2:8" s="57" customFormat="1" ht="18.75" x14ac:dyDescent="0.3">
      <c r="B15" s="1851" t="s">
        <v>767</v>
      </c>
      <c r="C15" s="1852"/>
      <c r="D15" s="1852"/>
      <c r="E15" s="287">
        <v>1</v>
      </c>
      <c r="F15" s="287" t="s">
        <v>449</v>
      </c>
      <c r="G15" s="288">
        <v>687</v>
      </c>
      <c r="H15" s="285">
        <f t="shared" ref="H15:H24" si="0">+E15*G15</f>
        <v>687</v>
      </c>
    </row>
    <row r="16" spans="2:8" s="57" customFormat="1" ht="18.75" x14ac:dyDescent="0.3">
      <c r="B16" s="1851" t="s">
        <v>768</v>
      </c>
      <c r="C16" s="1852"/>
      <c r="D16" s="1852"/>
      <c r="E16" s="287">
        <v>1</v>
      </c>
      <c r="F16" s="287" t="s">
        <v>449</v>
      </c>
      <c r="G16" s="288">
        <v>100</v>
      </c>
      <c r="H16" s="285">
        <f t="shared" si="0"/>
        <v>100</v>
      </c>
    </row>
    <row r="17" spans="2:8" s="57" customFormat="1" ht="18.75" x14ac:dyDescent="0.3">
      <c r="B17" s="1851" t="s">
        <v>769</v>
      </c>
      <c r="C17" s="1852"/>
      <c r="D17" s="1852"/>
      <c r="E17" s="287">
        <v>1</v>
      </c>
      <c r="F17" s="287" t="s">
        <v>449</v>
      </c>
      <c r="G17" s="288">
        <v>190</v>
      </c>
      <c r="H17" s="285">
        <f t="shared" si="0"/>
        <v>190</v>
      </c>
    </row>
    <row r="18" spans="2:8" s="57" customFormat="1" ht="18.75" x14ac:dyDescent="0.3">
      <c r="B18" s="1851" t="s">
        <v>770</v>
      </c>
      <c r="C18" s="1852"/>
      <c r="D18" s="1852"/>
      <c r="E18" s="287">
        <v>2</v>
      </c>
      <c r="F18" s="287" t="s">
        <v>449</v>
      </c>
      <c r="G18" s="288">
        <v>360</v>
      </c>
      <c r="H18" s="285">
        <f t="shared" si="0"/>
        <v>720</v>
      </c>
    </row>
    <row r="19" spans="2:8" s="57" customFormat="1" ht="18.75" x14ac:dyDescent="0.3">
      <c r="B19" s="1851" t="s">
        <v>771</v>
      </c>
      <c r="C19" s="1852"/>
      <c r="D19" s="1852"/>
      <c r="E19" s="287">
        <v>1</v>
      </c>
      <c r="F19" s="287" t="s">
        <v>449</v>
      </c>
      <c r="G19" s="288">
        <v>162</v>
      </c>
      <c r="H19" s="285">
        <f t="shared" si="0"/>
        <v>162</v>
      </c>
    </row>
    <row r="20" spans="2:8" s="57" customFormat="1" ht="18.75" x14ac:dyDescent="0.3">
      <c r="B20" s="1851" t="s">
        <v>772</v>
      </c>
      <c r="C20" s="1852"/>
      <c r="D20" s="1852"/>
      <c r="E20" s="287">
        <v>1</v>
      </c>
      <c r="F20" s="287" t="s">
        <v>449</v>
      </c>
      <c r="G20" s="288">
        <v>325</v>
      </c>
      <c r="H20" s="285">
        <f t="shared" si="0"/>
        <v>325</v>
      </c>
    </row>
    <row r="21" spans="2:8" s="57" customFormat="1" ht="18.75" x14ac:dyDescent="0.3">
      <c r="B21" s="1851" t="s">
        <v>773</v>
      </c>
      <c r="C21" s="1852"/>
      <c r="D21" s="1852"/>
      <c r="E21" s="287">
        <v>1</v>
      </c>
      <c r="F21" s="287" t="s">
        <v>449</v>
      </c>
      <c r="G21" s="288">
        <v>500</v>
      </c>
      <c r="H21" s="285">
        <f t="shared" si="0"/>
        <v>500</v>
      </c>
    </row>
    <row r="22" spans="2:8" s="57" customFormat="1" ht="18.75" x14ac:dyDescent="0.3">
      <c r="B22" s="1851" t="s">
        <v>774</v>
      </c>
      <c r="C22" s="1852"/>
      <c r="D22" s="1852"/>
      <c r="E22" s="287">
        <v>1</v>
      </c>
      <c r="F22" s="287" t="s">
        <v>449</v>
      </c>
      <c r="G22" s="288">
        <v>195</v>
      </c>
      <c r="H22" s="285">
        <f t="shared" si="0"/>
        <v>195</v>
      </c>
    </row>
    <row r="23" spans="2:8" s="57" customFormat="1" ht="18.75" x14ac:dyDescent="0.3">
      <c r="B23" s="1851" t="s">
        <v>775</v>
      </c>
      <c r="C23" s="1852"/>
      <c r="D23" s="1852"/>
      <c r="E23" s="287">
        <v>1</v>
      </c>
      <c r="F23" s="287" t="s">
        <v>449</v>
      </c>
      <c r="G23" s="288">
        <v>13245</v>
      </c>
      <c r="H23" s="285">
        <f t="shared" si="0"/>
        <v>13245</v>
      </c>
    </row>
    <row r="24" spans="2:8" s="57" customFormat="1" ht="18.75" x14ac:dyDescent="0.3">
      <c r="B24" s="1851" t="s">
        <v>774</v>
      </c>
      <c r="C24" s="1852"/>
      <c r="D24" s="1852"/>
      <c r="E24" s="287">
        <v>3</v>
      </c>
      <c r="F24" s="287" t="s">
        <v>449</v>
      </c>
      <c r="G24" s="288">
        <v>95</v>
      </c>
      <c r="H24" s="285">
        <f t="shared" si="0"/>
        <v>285</v>
      </c>
    </row>
    <row r="25" spans="2:8" s="57" customFormat="1" ht="18.75" x14ac:dyDescent="0.3">
      <c r="B25" s="1853" t="s">
        <v>776</v>
      </c>
      <c r="C25" s="1854"/>
      <c r="D25" s="1854"/>
      <c r="E25" s="287"/>
      <c r="F25" s="287"/>
      <c r="G25" s="288"/>
      <c r="H25" s="28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7"/>
      <c r="C33" s="1848"/>
      <c r="D33" s="1848"/>
      <c r="E33" s="281"/>
      <c r="F33" s="281"/>
      <c r="G33" s="281"/>
      <c r="H33" s="283"/>
    </row>
    <row r="34" spans="2:8" x14ac:dyDescent="0.25">
      <c r="B34" s="1847"/>
      <c r="C34" s="1848"/>
      <c r="D34" s="1848"/>
      <c r="E34" s="281"/>
      <c r="F34" s="281"/>
      <c r="G34" s="281"/>
      <c r="H34" s="283"/>
    </row>
    <row r="35" spans="2:8" ht="15.75" thickBot="1" x14ac:dyDescent="0.3">
      <c r="B35" s="1849"/>
      <c r="C35" s="1850"/>
      <c r="D35" s="1850"/>
      <c r="E35" s="282"/>
      <c r="F35" s="282"/>
      <c r="G35" s="282"/>
      <c r="H35" s="284"/>
    </row>
    <row r="36" spans="2:8" ht="18.75" x14ac:dyDescent="0.3">
      <c r="G36" s="48" t="s">
        <v>443</v>
      </c>
      <c r="H36" s="64">
        <f>SUM(H13:H25)</f>
        <v>20995</v>
      </c>
    </row>
    <row r="37" spans="2:8" ht="18.75" x14ac:dyDescent="0.3">
      <c r="G37" s="48" t="s">
        <v>444</v>
      </c>
      <c r="H37" s="64">
        <f>+H36*0.16</f>
        <v>3359.2000000000003</v>
      </c>
    </row>
    <row r="38" spans="2:8" ht="19.5" thickBot="1" x14ac:dyDescent="0.35">
      <c r="G38" s="49" t="s">
        <v>445</v>
      </c>
      <c r="H38" s="65">
        <f>+H36+H37</f>
        <v>24354.2</v>
      </c>
    </row>
    <row r="40" spans="2:8" x14ac:dyDescent="0.25">
      <c r="B40" s="1843"/>
      <c r="C40" s="1843"/>
      <c r="D40" s="1843"/>
      <c r="E40" s="1843"/>
      <c r="F40" s="1843"/>
    </row>
    <row r="41" spans="2:8" x14ac:dyDescent="0.25">
      <c r="B41" s="1843"/>
      <c r="C41" s="1843"/>
      <c r="D41" s="1843"/>
      <c r="E41" s="1843"/>
      <c r="F41" s="1843"/>
    </row>
    <row r="42" spans="2:8" x14ac:dyDescent="0.25">
      <c r="B42" s="1846" t="s">
        <v>446</v>
      </c>
      <c r="C42" s="1846"/>
      <c r="D42" s="1846"/>
      <c r="E42" s="1846" t="s">
        <v>447</v>
      </c>
      <c r="F42" s="18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9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1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777</v>
      </c>
      <c r="E5" s="273" t="s">
        <v>421</v>
      </c>
      <c r="F5" s="33" t="str">
        <f>VLOOKUP(F6,OBRAS!A1:B25,2,FALSE)</f>
        <v>EL TAJO</v>
      </c>
      <c r="G5" s="1670" t="s">
        <v>423</v>
      </c>
      <c r="H5" s="1674">
        <v>46057</v>
      </c>
    </row>
    <row r="6" spans="2:8" ht="15.75" thickBot="1" x14ac:dyDescent="0.3">
      <c r="B6" s="1669"/>
      <c r="C6" s="1671"/>
      <c r="D6" s="1673"/>
      <c r="E6" s="274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778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DOLORES HIDALGO, GUANAJUATO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DOLORES HIDALGO, GTO</v>
      </c>
      <c r="D9" s="38"/>
      <c r="E9" s="38"/>
      <c r="F9" s="37" t="s">
        <v>431</v>
      </c>
      <c r="G9" s="50">
        <f>VLOOKUP(C7,'BASE DATOS'!A1:J106,9,FALSE)</f>
        <v>0</v>
      </c>
      <c r="H9" s="42"/>
    </row>
    <row r="10" spans="2:8" x14ac:dyDescent="0.25">
      <c r="B10" s="40" t="s">
        <v>427</v>
      </c>
      <c r="C10" s="38" t="str">
        <f>VLOOKUP(C7,'BASE DATOS'!A1:J107,2,FALSE)</f>
        <v>CESF83111298A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418 1822175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7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779</v>
      </c>
      <c r="C13" s="1679"/>
      <c r="D13" s="1679"/>
      <c r="E13" s="60">
        <v>1</v>
      </c>
      <c r="F13" s="60" t="s">
        <v>449</v>
      </c>
      <c r="G13" s="62">
        <v>2258.6206896551726</v>
      </c>
      <c r="H13" s="56">
        <f>+E13*G13</f>
        <v>2258.6206896551726</v>
      </c>
    </row>
    <row r="14" spans="2:8" s="57" customFormat="1" ht="18.75" x14ac:dyDescent="0.3">
      <c r="B14" s="1853" t="s">
        <v>581</v>
      </c>
      <c r="C14" s="1854"/>
      <c r="D14" s="1854"/>
      <c r="E14" s="287"/>
      <c r="F14" s="287"/>
      <c r="G14" s="288"/>
      <c r="H14" s="285">
        <f>+E14*G14</f>
        <v>0</v>
      </c>
    </row>
    <row r="15" spans="2:8" s="57" customFormat="1" ht="18.75" x14ac:dyDescent="0.3">
      <c r="B15" s="1851"/>
      <c r="C15" s="1852"/>
      <c r="D15" s="1852"/>
      <c r="E15" s="287"/>
      <c r="F15" s="287"/>
      <c r="G15" s="288"/>
      <c r="H15" s="285">
        <f t="shared" ref="H15:H24" si="0">+E15*G15</f>
        <v>0</v>
      </c>
    </row>
    <row r="16" spans="2:8" s="57" customFormat="1" ht="18.75" x14ac:dyDescent="0.3">
      <c r="B16" s="1851"/>
      <c r="C16" s="1852"/>
      <c r="D16" s="1852"/>
      <c r="E16" s="287"/>
      <c r="F16" s="287"/>
      <c r="G16" s="288"/>
      <c r="H16" s="285">
        <f t="shared" si="0"/>
        <v>0</v>
      </c>
    </row>
    <row r="17" spans="2:8" s="57" customFormat="1" ht="18.75" x14ac:dyDescent="0.3">
      <c r="B17" s="1851"/>
      <c r="C17" s="1852"/>
      <c r="D17" s="1852"/>
      <c r="E17" s="287"/>
      <c r="F17" s="287"/>
      <c r="G17" s="288"/>
      <c r="H17" s="285">
        <f t="shared" si="0"/>
        <v>0</v>
      </c>
    </row>
    <row r="18" spans="2:8" s="57" customFormat="1" ht="18.75" x14ac:dyDescent="0.3">
      <c r="B18" s="1851"/>
      <c r="C18" s="1852"/>
      <c r="D18" s="1852"/>
      <c r="E18" s="287"/>
      <c r="F18" s="287"/>
      <c r="G18" s="288"/>
      <c r="H18" s="285">
        <f t="shared" si="0"/>
        <v>0</v>
      </c>
    </row>
    <row r="19" spans="2:8" s="57" customFormat="1" ht="18.75" x14ac:dyDescent="0.3">
      <c r="B19" s="1851"/>
      <c r="C19" s="1852"/>
      <c r="D19" s="1852"/>
      <c r="E19" s="287"/>
      <c r="F19" s="287"/>
      <c r="G19" s="288"/>
      <c r="H19" s="285">
        <f t="shared" si="0"/>
        <v>0</v>
      </c>
    </row>
    <row r="20" spans="2:8" s="57" customFormat="1" ht="18.75" x14ac:dyDescent="0.3">
      <c r="B20" s="1851"/>
      <c r="C20" s="1852"/>
      <c r="D20" s="1852"/>
      <c r="E20" s="287"/>
      <c r="F20" s="287"/>
      <c r="G20" s="288"/>
      <c r="H20" s="285">
        <f t="shared" si="0"/>
        <v>0</v>
      </c>
    </row>
    <row r="21" spans="2:8" s="57" customFormat="1" ht="18.75" x14ac:dyDescent="0.3">
      <c r="B21" s="1851"/>
      <c r="C21" s="1852"/>
      <c r="D21" s="1852"/>
      <c r="E21" s="287"/>
      <c r="F21" s="287"/>
      <c r="G21" s="288"/>
      <c r="H21" s="285">
        <f t="shared" si="0"/>
        <v>0</v>
      </c>
    </row>
    <row r="22" spans="2:8" s="57" customFormat="1" ht="18.75" x14ac:dyDescent="0.3">
      <c r="B22" s="1851"/>
      <c r="C22" s="1852"/>
      <c r="D22" s="1852"/>
      <c r="E22" s="287"/>
      <c r="F22" s="287"/>
      <c r="G22" s="288"/>
      <c r="H22" s="285">
        <f t="shared" si="0"/>
        <v>0</v>
      </c>
    </row>
    <row r="23" spans="2:8" s="57" customFormat="1" ht="18.75" x14ac:dyDescent="0.3">
      <c r="B23" s="1851"/>
      <c r="C23" s="1852"/>
      <c r="D23" s="1852"/>
      <c r="E23" s="287"/>
      <c r="F23" s="287"/>
      <c r="G23" s="288"/>
      <c r="H23" s="285">
        <f t="shared" si="0"/>
        <v>0</v>
      </c>
    </row>
    <row r="24" spans="2:8" s="57" customFormat="1" ht="18.75" x14ac:dyDescent="0.3">
      <c r="B24" s="1851"/>
      <c r="C24" s="1852"/>
      <c r="D24" s="1852"/>
      <c r="E24" s="287"/>
      <c r="F24" s="287"/>
      <c r="G24" s="288"/>
      <c r="H24" s="285">
        <f t="shared" si="0"/>
        <v>0</v>
      </c>
    </row>
    <row r="25" spans="2:8" s="57" customFormat="1" ht="18.75" x14ac:dyDescent="0.3">
      <c r="B25" s="1851"/>
      <c r="C25" s="1852"/>
      <c r="D25" s="1852"/>
      <c r="E25" s="287"/>
      <c r="F25" s="287"/>
      <c r="G25" s="288"/>
      <c r="H25" s="28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7"/>
      <c r="C33" s="1848"/>
      <c r="D33" s="1848"/>
      <c r="E33" s="281"/>
      <c r="F33" s="281"/>
      <c r="G33" s="281"/>
      <c r="H33" s="283"/>
    </row>
    <row r="34" spans="2:8" x14ac:dyDescent="0.25">
      <c r="B34" s="1847"/>
      <c r="C34" s="1848"/>
      <c r="D34" s="1848"/>
      <c r="E34" s="281"/>
      <c r="F34" s="281"/>
      <c r="G34" s="281"/>
      <c r="H34" s="283"/>
    </row>
    <row r="35" spans="2:8" ht="15.75" thickBot="1" x14ac:dyDescent="0.3">
      <c r="B35" s="1849"/>
      <c r="C35" s="1850"/>
      <c r="D35" s="1850"/>
      <c r="E35" s="282"/>
      <c r="F35" s="282"/>
      <c r="G35" s="282"/>
      <c r="H35" s="284"/>
    </row>
    <row r="36" spans="2:8" ht="18.75" x14ac:dyDescent="0.3">
      <c r="G36" s="48" t="s">
        <v>443</v>
      </c>
      <c r="H36" s="64">
        <f>SUM(H13:H25)</f>
        <v>2258.6206896551726</v>
      </c>
    </row>
    <row r="37" spans="2:8" ht="18.75" x14ac:dyDescent="0.3">
      <c r="G37" s="48" t="s">
        <v>444</v>
      </c>
      <c r="H37" s="64">
        <f>+H36*0.16</f>
        <v>361.37931034482762</v>
      </c>
    </row>
    <row r="38" spans="2:8" ht="19.5" thickBot="1" x14ac:dyDescent="0.35">
      <c r="G38" s="49" t="s">
        <v>445</v>
      </c>
      <c r="H38" s="65">
        <f>+H36+H37</f>
        <v>2620</v>
      </c>
    </row>
    <row r="40" spans="2:8" x14ac:dyDescent="0.25">
      <c r="B40" s="1843"/>
      <c r="C40" s="1843"/>
      <c r="D40" s="1843"/>
      <c r="E40" s="1843"/>
      <c r="F40" s="1843"/>
    </row>
    <row r="41" spans="2:8" x14ac:dyDescent="0.25">
      <c r="B41" s="1843"/>
      <c r="C41" s="1843"/>
      <c r="D41" s="1843"/>
      <c r="E41" s="1843"/>
      <c r="F41" s="1843"/>
    </row>
    <row r="42" spans="2:8" x14ac:dyDescent="0.25">
      <c r="B42" s="1846" t="s">
        <v>446</v>
      </c>
      <c r="C42" s="1846"/>
      <c r="D42" s="1846"/>
      <c r="E42" s="1846" t="s">
        <v>447</v>
      </c>
      <c r="F42" s="18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0">
    <tabColor rgb="FF6666FF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2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782</v>
      </c>
      <c r="E5" s="273" t="s">
        <v>421</v>
      </c>
      <c r="F5" s="33" t="str">
        <f>VLOOKUP(F6,OBRAS!A1:B25,2,FALSE)</f>
        <v>RESIDENCIAL ZURA</v>
      </c>
      <c r="G5" s="1670" t="s">
        <v>423</v>
      </c>
      <c r="H5" s="1674">
        <v>46050</v>
      </c>
    </row>
    <row r="6" spans="2:8" ht="15.75" thickBot="1" x14ac:dyDescent="0.3">
      <c r="B6" s="1669"/>
      <c r="C6" s="1671"/>
      <c r="D6" s="1673"/>
      <c r="E6" s="274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69</v>
      </c>
      <c r="D7" s="36"/>
      <c r="E7" s="36"/>
      <c r="F7" s="35" t="s">
        <v>429</v>
      </c>
      <c r="G7" s="36" t="str">
        <f>VLOOKUP(C7,'BASE DATOS'!A1:J104,7,FALSE)</f>
        <v>venta.cir@gmail.com</v>
      </c>
      <c r="H7" s="41"/>
    </row>
    <row r="8" spans="2:8" x14ac:dyDescent="0.25">
      <c r="B8" s="40" t="s">
        <v>425</v>
      </c>
      <c r="C8" s="38" t="str">
        <f>VLOOKUP(C7,'BASE DATOS'!A1:J105,3,FALSE)</f>
        <v>AV. PROLONGACION IRRIGACION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MCI2203021B2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461 2306541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7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783</v>
      </c>
      <c r="C13" s="1679"/>
      <c r="D13" s="1679"/>
      <c r="E13" s="60">
        <v>1</v>
      </c>
      <c r="F13" s="60" t="s">
        <v>449</v>
      </c>
      <c r="G13" s="62">
        <v>7672.4137929999997</v>
      </c>
      <c r="H13" s="56">
        <f>+E13*G13</f>
        <v>7672.4137929999997</v>
      </c>
    </row>
    <row r="14" spans="2:8" s="57" customFormat="1" ht="18.75" x14ac:dyDescent="0.3">
      <c r="B14" s="1853" t="s">
        <v>784</v>
      </c>
      <c r="C14" s="1854"/>
      <c r="D14" s="1854"/>
      <c r="E14" s="287"/>
      <c r="F14" s="287"/>
      <c r="G14" s="288"/>
      <c r="H14" s="285">
        <f>+E14*G14</f>
        <v>0</v>
      </c>
    </row>
    <row r="15" spans="2:8" s="57" customFormat="1" ht="18.75" x14ac:dyDescent="0.3">
      <c r="B15" s="1851"/>
      <c r="C15" s="1852"/>
      <c r="D15" s="1852"/>
      <c r="E15" s="287"/>
      <c r="F15" s="287"/>
      <c r="G15" s="288"/>
      <c r="H15" s="285">
        <f t="shared" ref="H15:H24" si="0">+E15*G15</f>
        <v>0</v>
      </c>
    </row>
    <row r="16" spans="2:8" s="57" customFormat="1" ht="18.75" x14ac:dyDescent="0.3">
      <c r="B16" s="1851"/>
      <c r="C16" s="1852"/>
      <c r="D16" s="1852"/>
      <c r="E16" s="287"/>
      <c r="F16" s="287"/>
      <c r="G16" s="288"/>
      <c r="H16" s="285">
        <f t="shared" si="0"/>
        <v>0</v>
      </c>
    </row>
    <row r="17" spans="2:8" s="57" customFormat="1" ht="18.75" x14ac:dyDescent="0.3">
      <c r="B17" s="1851"/>
      <c r="C17" s="1852"/>
      <c r="D17" s="1852"/>
      <c r="E17" s="287"/>
      <c r="F17" s="287"/>
      <c r="G17" s="288"/>
      <c r="H17" s="285">
        <f t="shared" si="0"/>
        <v>0</v>
      </c>
    </row>
    <row r="18" spans="2:8" s="57" customFormat="1" ht="18.75" x14ac:dyDescent="0.3">
      <c r="B18" s="1851"/>
      <c r="C18" s="1852"/>
      <c r="D18" s="1852"/>
      <c r="E18" s="287"/>
      <c r="F18" s="287"/>
      <c r="G18" s="288"/>
      <c r="H18" s="285">
        <f t="shared" si="0"/>
        <v>0</v>
      </c>
    </row>
    <row r="19" spans="2:8" s="57" customFormat="1" ht="18.75" x14ac:dyDescent="0.3">
      <c r="B19" s="1851"/>
      <c r="C19" s="1852"/>
      <c r="D19" s="1852"/>
      <c r="E19" s="287"/>
      <c r="F19" s="287"/>
      <c r="G19" s="288"/>
      <c r="H19" s="285">
        <f t="shared" si="0"/>
        <v>0</v>
      </c>
    </row>
    <row r="20" spans="2:8" s="57" customFormat="1" ht="18.75" x14ac:dyDescent="0.3">
      <c r="B20" s="1851"/>
      <c r="C20" s="1852"/>
      <c r="D20" s="1852"/>
      <c r="E20" s="287"/>
      <c r="F20" s="287"/>
      <c r="G20" s="288"/>
      <c r="H20" s="285">
        <f t="shared" si="0"/>
        <v>0</v>
      </c>
    </row>
    <row r="21" spans="2:8" s="57" customFormat="1" ht="18.75" x14ac:dyDescent="0.3">
      <c r="B21" s="1851"/>
      <c r="C21" s="1852"/>
      <c r="D21" s="1852"/>
      <c r="E21" s="287"/>
      <c r="F21" s="287"/>
      <c r="G21" s="288"/>
      <c r="H21" s="285">
        <f t="shared" si="0"/>
        <v>0</v>
      </c>
    </row>
    <row r="22" spans="2:8" s="57" customFormat="1" ht="18.75" x14ac:dyDescent="0.3">
      <c r="B22" s="1851"/>
      <c r="C22" s="1852"/>
      <c r="D22" s="1852"/>
      <c r="E22" s="287"/>
      <c r="F22" s="287"/>
      <c r="G22" s="288"/>
      <c r="H22" s="285">
        <f t="shared" si="0"/>
        <v>0</v>
      </c>
    </row>
    <row r="23" spans="2:8" s="57" customFormat="1" ht="18.75" x14ac:dyDescent="0.3">
      <c r="B23" s="1851"/>
      <c r="C23" s="1852"/>
      <c r="D23" s="1852"/>
      <c r="E23" s="287"/>
      <c r="F23" s="287"/>
      <c r="G23" s="288"/>
      <c r="H23" s="285">
        <f t="shared" si="0"/>
        <v>0</v>
      </c>
    </row>
    <row r="24" spans="2:8" s="57" customFormat="1" ht="18.75" x14ac:dyDescent="0.3">
      <c r="B24" s="1851"/>
      <c r="C24" s="1852"/>
      <c r="D24" s="1852"/>
      <c r="E24" s="287"/>
      <c r="F24" s="287"/>
      <c r="G24" s="288"/>
      <c r="H24" s="285">
        <f t="shared" si="0"/>
        <v>0</v>
      </c>
    </row>
    <row r="25" spans="2:8" s="57" customFormat="1" ht="18.75" x14ac:dyDescent="0.3">
      <c r="B25" s="1851"/>
      <c r="C25" s="1852"/>
      <c r="D25" s="1852"/>
      <c r="E25" s="287"/>
      <c r="F25" s="287"/>
      <c r="G25" s="288"/>
      <c r="H25" s="28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7"/>
      <c r="C33" s="1848"/>
      <c r="D33" s="1848"/>
      <c r="E33" s="281"/>
      <c r="F33" s="281"/>
      <c r="G33" s="281"/>
      <c r="H33" s="283"/>
    </row>
    <row r="34" spans="2:8" x14ac:dyDescent="0.25">
      <c r="B34" s="1847"/>
      <c r="C34" s="1848"/>
      <c r="D34" s="1848"/>
      <c r="E34" s="281"/>
      <c r="F34" s="281"/>
      <c r="G34" s="281"/>
      <c r="H34" s="283"/>
    </row>
    <row r="35" spans="2:8" ht="15.75" thickBot="1" x14ac:dyDescent="0.3">
      <c r="B35" s="1849"/>
      <c r="C35" s="1850"/>
      <c r="D35" s="1850"/>
      <c r="E35" s="282"/>
      <c r="F35" s="282"/>
      <c r="G35" s="282"/>
      <c r="H35" s="284"/>
    </row>
    <row r="36" spans="2:8" ht="18.75" x14ac:dyDescent="0.3">
      <c r="G36" s="48" t="s">
        <v>443</v>
      </c>
      <c r="H36" s="64">
        <f>SUM(H13:H25)</f>
        <v>7672.4137929999997</v>
      </c>
    </row>
    <row r="37" spans="2:8" ht="18.75" x14ac:dyDescent="0.3">
      <c r="G37" s="48" t="s">
        <v>444</v>
      </c>
      <c r="H37" s="64">
        <f>+H36*0.16</f>
        <v>1227.58620688</v>
      </c>
    </row>
    <row r="38" spans="2:8" ht="19.5" thickBot="1" x14ac:dyDescent="0.35">
      <c r="G38" s="49" t="s">
        <v>445</v>
      </c>
      <c r="H38" s="65">
        <f>+H36+H37</f>
        <v>8899.9999998799995</v>
      </c>
    </row>
    <row r="40" spans="2:8" x14ac:dyDescent="0.25">
      <c r="B40" s="1843"/>
      <c r="C40" s="1843"/>
      <c r="D40" s="1843"/>
      <c r="E40" s="1843"/>
      <c r="F40" s="1843"/>
    </row>
    <row r="41" spans="2:8" x14ac:dyDescent="0.25">
      <c r="B41" s="1843"/>
      <c r="C41" s="1843"/>
      <c r="D41" s="1843"/>
      <c r="E41" s="1843"/>
      <c r="F41" s="1843"/>
    </row>
    <row r="42" spans="2:8" x14ac:dyDescent="0.25">
      <c r="B42" s="1846" t="s">
        <v>446</v>
      </c>
      <c r="C42" s="1846"/>
      <c r="D42" s="1846"/>
      <c r="E42" s="1846" t="s">
        <v>447</v>
      </c>
      <c r="F42" s="18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1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1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785</v>
      </c>
      <c r="E5" s="273" t="s">
        <v>421</v>
      </c>
      <c r="F5" s="33" t="str">
        <f>VLOOKUP(F6,OBRAS!A1:B25,2,FALSE)</f>
        <v>EL TAJO</v>
      </c>
      <c r="G5" s="1670" t="s">
        <v>423</v>
      </c>
      <c r="H5" s="1674">
        <v>46050</v>
      </c>
    </row>
    <row r="6" spans="2:8" ht="15.75" thickBot="1" x14ac:dyDescent="0.3">
      <c r="B6" s="1669"/>
      <c r="C6" s="1671"/>
      <c r="D6" s="1673"/>
      <c r="E6" s="274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DATOS'!A1:J104,7,FALSE)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DATOS'!A1:J105,3,FALSE)</f>
        <v>AV. MEXICO JAPON #412 INT. 55 MICROPARQUE INDUSTRIAL</v>
      </c>
      <c r="D8" s="38"/>
      <c r="E8" s="38"/>
      <c r="F8" s="37" t="s">
        <v>430</v>
      </c>
      <c r="G8" s="38" t="str">
        <f>VLOOKUP(C7,'BASE DATOS'!A1:J105,8,FALSE)</f>
        <v>LUBRICANTES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LBA880808D36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7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746</v>
      </c>
      <c r="C13" s="1679"/>
      <c r="D13" s="1679"/>
      <c r="E13" s="60">
        <v>2</v>
      </c>
      <c r="F13" s="60" t="s">
        <v>449</v>
      </c>
      <c r="G13" s="62">
        <v>414.2</v>
      </c>
      <c r="H13" s="56">
        <f>+E13*G13</f>
        <v>828.4</v>
      </c>
    </row>
    <row r="14" spans="2:8" s="57" customFormat="1" ht="18.75" x14ac:dyDescent="0.3">
      <c r="B14" s="1853" t="s">
        <v>578</v>
      </c>
      <c r="C14" s="1854"/>
      <c r="D14" s="1854"/>
      <c r="E14" s="287"/>
      <c r="F14" s="287"/>
      <c r="G14" s="288"/>
      <c r="H14" s="285">
        <f>+E14*G14</f>
        <v>0</v>
      </c>
    </row>
    <row r="15" spans="2:8" s="57" customFormat="1" ht="18.75" x14ac:dyDescent="0.3">
      <c r="B15" s="1851" t="s">
        <v>746</v>
      </c>
      <c r="C15" s="1852"/>
      <c r="D15" s="1852"/>
      <c r="E15" s="287">
        <v>1</v>
      </c>
      <c r="F15" s="287" t="s">
        <v>449</v>
      </c>
      <c r="G15" s="288">
        <v>414.2</v>
      </c>
      <c r="H15" s="285">
        <f t="shared" ref="H15:H24" si="0">+E15*G15</f>
        <v>414.2</v>
      </c>
    </row>
    <row r="16" spans="2:8" s="57" customFormat="1" ht="18.75" x14ac:dyDescent="0.3">
      <c r="B16" s="1853" t="s">
        <v>560</v>
      </c>
      <c r="C16" s="1854"/>
      <c r="D16" s="1854"/>
      <c r="E16" s="287"/>
      <c r="F16" s="287"/>
      <c r="G16" s="288"/>
      <c r="H16" s="285">
        <f t="shared" si="0"/>
        <v>0</v>
      </c>
    </row>
    <row r="17" spans="2:8" s="57" customFormat="1" ht="18.75" x14ac:dyDescent="0.3">
      <c r="B17" s="1851"/>
      <c r="C17" s="1852"/>
      <c r="D17" s="1852"/>
      <c r="E17" s="287"/>
      <c r="F17" s="287"/>
      <c r="G17" s="288"/>
      <c r="H17" s="285">
        <f t="shared" si="0"/>
        <v>0</v>
      </c>
    </row>
    <row r="18" spans="2:8" s="57" customFormat="1" ht="18.75" x14ac:dyDescent="0.3">
      <c r="B18" s="1851"/>
      <c r="C18" s="1852"/>
      <c r="D18" s="1852"/>
      <c r="E18" s="287"/>
      <c r="F18" s="287"/>
      <c r="G18" s="288"/>
      <c r="H18" s="285">
        <f t="shared" si="0"/>
        <v>0</v>
      </c>
    </row>
    <row r="19" spans="2:8" s="57" customFormat="1" ht="18.75" x14ac:dyDescent="0.3">
      <c r="B19" s="1851"/>
      <c r="C19" s="1852"/>
      <c r="D19" s="1852"/>
      <c r="E19" s="287"/>
      <c r="F19" s="287"/>
      <c r="G19" s="288"/>
      <c r="H19" s="285">
        <f t="shared" si="0"/>
        <v>0</v>
      </c>
    </row>
    <row r="20" spans="2:8" s="57" customFormat="1" ht="18.75" x14ac:dyDescent="0.3">
      <c r="B20" s="1851"/>
      <c r="C20" s="1852"/>
      <c r="D20" s="1852"/>
      <c r="E20" s="287"/>
      <c r="F20" s="287"/>
      <c r="G20" s="288"/>
      <c r="H20" s="285">
        <f t="shared" si="0"/>
        <v>0</v>
      </c>
    </row>
    <row r="21" spans="2:8" s="57" customFormat="1" ht="18.75" x14ac:dyDescent="0.3">
      <c r="B21" s="1851"/>
      <c r="C21" s="1852"/>
      <c r="D21" s="1852"/>
      <c r="E21" s="287"/>
      <c r="F21" s="287"/>
      <c r="G21" s="288"/>
      <c r="H21" s="285">
        <f t="shared" si="0"/>
        <v>0</v>
      </c>
    </row>
    <row r="22" spans="2:8" s="57" customFormat="1" ht="18.75" x14ac:dyDescent="0.3">
      <c r="B22" s="1851"/>
      <c r="C22" s="1852"/>
      <c r="D22" s="1852"/>
      <c r="E22" s="287"/>
      <c r="F22" s="287"/>
      <c r="G22" s="288"/>
      <c r="H22" s="285">
        <f t="shared" si="0"/>
        <v>0</v>
      </c>
    </row>
    <row r="23" spans="2:8" s="57" customFormat="1" ht="18.75" x14ac:dyDescent="0.3">
      <c r="B23" s="1851"/>
      <c r="C23" s="1852"/>
      <c r="D23" s="1852"/>
      <c r="E23" s="287"/>
      <c r="F23" s="287"/>
      <c r="G23" s="288"/>
      <c r="H23" s="285">
        <f t="shared" si="0"/>
        <v>0</v>
      </c>
    </row>
    <row r="24" spans="2:8" s="57" customFormat="1" ht="18.75" x14ac:dyDescent="0.3">
      <c r="B24" s="1851"/>
      <c r="C24" s="1852"/>
      <c r="D24" s="1852"/>
      <c r="E24" s="287"/>
      <c r="F24" s="287"/>
      <c r="G24" s="288"/>
      <c r="H24" s="285">
        <f t="shared" si="0"/>
        <v>0</v>
      </c>
    </row>
    <row r="25" spans="2:8" s="57" customFormat="1" ht="18.75" x14ac:dyDescent="0.3">
      <c r="B25" s="1851"/>
      <c r="C25" s="1852"/>
      <c r="D25" s="1852"/>
      <c r="E25" s="287"/>
      <c r="F25" s="287"/>
      <c r="G25" s="288"/>
      <c r="H25" s="28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47"/>
      <c r="C33" s="1848"/>
      <c r="D33" s="1848"/>
      <c r="E33" s="281"/>
      <c r="F33" s="281"/>
      <c r="G33" s="281"/>
      <c r="H33" s="283"/>
    </row>
    <row r="34" spans="2:8" x14ac:dyDescent="0.25">
      <c r="B34" s="1847"/>
      <c r="C34" s="1848"/>
      <c r="D34" s="1848"/>
      <c r="E34" s="281"/>
      <c r="F34" s="281"/>
      <c r="G34" s="281"/>
      <c r="H34" s="283"/>
    </row>
    <row r="35" spans="2:8" ht="15.75" thickBot="1" x14ac:dyDescent="0.3">
      <c r="B35" s="1849"/>
      <c r="C35" s="1850"/>
      <c r="D35" s="1850"/>
      <c r="E35" s="282"/>
      <c r="F35" s="282"/>
      <c r="G35" s="282"/>
      <c r="H35" s="284"/>
    </row>
    <row r="36" spans="2:8" ht="18.75" x14ac:dyDescent="0.3">
      <c r="G36" s="48" t="s">
        <v>443</v>
      </c>
      <c r="H36" s="64">
        <f>SUM(H13:H25)</f>
        <v>1242.5999999999999</v>
      </c>
    </row>
    <row r="37" spans="2:8" ht="18.75" x14ac:dyDescent="0.3">
      <c r="G37" s="48" t="s">
        <v>444</v>
      </c>
      <c r="H37" s="64">
        <f>+H36*0.16</f>
        <v>198.816</v>
      </c>
    </row>
    <row r="38" spans="2:8" ht="19.5" thickBot="1" x14ac:dyDescent="0.35">
      <c r="G38" s="49" t="s">
        <v>445</v>
      </c>
      <c r="H38" s="65">
        <f>+H36+H37</f>
        <v>1441.4159999999999</v>
      </c>
    </row>
    <row r="40" spans="2:8" x14ac:dyDescent="0.25">
      <c r="B40" s="1843"/>
      <c r="C40" s="1843"/>
      <c r="D40" s="1843"/>
      <c r="E40" s="1843"/>
      <c r="F40" s="1843"/>
    </row>
    <row r="41" spans="2:8" x14ac:dyDescent="0.25">
      <c r="B41" s="1843"/>
      <c r="C41" s="1843"/>
      <c r="D41" s="1843"/>
      <c r="E41" s="1843"/>
      <c r="F41" s="1843"/>
    </row>
    <row r="42" spans="2:8" x14ac:dyDescent="0.25">
      <c r="B42" s="1846" t="s">
        <v>446</v>
      </c>
      <c r="C42" s="1846"/>
      <c r="D42" s="1846"/>
      <c r="E42" s="1846" t="s">
        <v>447</v>
      </c>
      <c r="F42" s="18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2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0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-1701</v>
      </c>
      <c r="E5" s="278" t="s">
        <v>421</v>
      </c>
      <c r="F5" s="33" t="str">
        <f>VLOOKUP(F6,OBRAS!A1:B25,2,FALSE)</f>
        <v>ZURA, ANCONA, EL TAJO</v>
      </c>
      <c r="G5" s="1670" t="s">
        <v>423</v>
      </c>
      <c r="H5" s="1674">
        <v>46051</v>
      </c>
    </row>
    <row r="6" spans="2:8" ht="15.75" thickBot="1" x14ac:dyDescent="0.3">
      <c r="B6" s="1669"/>
      <c r="C6" s="1671"/>
      <c r="D6" s="1673"/>
      <c r="E6" s="279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DATOS'!A1:J104,7,FALSE)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DATOS'!A1:J105,3,FALSE)</f>
        <v>AV. IRRIGACION #111-BIS COL. ALFREDO VAZQUEZ BONFIL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GAPA741116TQ6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8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786</v>
      </c>
      <c r="C13" s="1679"/>
      <c r="D13" s="1679"/>
      <c r="E13" s="60">
        <v>2</v>
      </c>
      <c r="F13" s="60" t="s">
        <v>554</v>
      </c>
      <c r="G13" s="62">
        <v>1034.49</v>
      </c>
      <c r="H13" s="56">
        <f>+E13*G13</f>
        <v>2068.98</v>
      </c>
    </row>
    <row r="14" spans="2:8" s="57" customFormat="1" ht="18.75" x14ac:dyDescent="0.3">
      <c r="B14" s="1867" t="s">
        <v>787</v>
      </c>
      <c r="C14" s="1868"/>
      <c r="D14" s="1868"/>
      <c r="E14" s="298"/>
      <c r="F14" s="298"/>
      <c r="G14" s="299"/>
      <c r="H14" s="296">
        <f>+E14*G14</f>
        <v>0</v>
      </c>
    </row>
    <row r="15" spans="2:8" s="57" customFormat="1" ht="18.75" x14ac:dyDescent="0.3">
      <c r="B15" s="1865"/>
      <c r="C15" s="1866"/>
      <c r="D15" s="1866"/>
      <c r="E15" s="298"/>
      <c r="F15" s="298"/>
      <c r="G15" s="299"/>
      <c r="H15" s="296">
        <f t="shared" ref="H15:H24" si="0">+E15*G15</f>
        <v>0</v>
      </c>
    </row>
    <row r="16" spans="2:8" s="57" customFormat="1" ht="18.75" x14ac:dyDescent="0.3">
      <c r="B16" s="1865"/>
      <c r="C16" s="1866"/>
      <c r="D16" s="1866"/>
      <c r="E16" s="298"/>
      <c r="F16" s="298"/>
      <c r="G16" s="299"/>
      <c r="H16" s="296">
        <f t="shared" si="0"/>
        <v>0</v>
      </c>
    </row>
    <row r="17" spans="2:8" s="57" customFormat="1" ht="18.75" x14ac:dyDescent="0.3">
      <c r="B17" s="1865"/>
      <c r="C17" s="1866"/>
      <c r="D17" s="1866"/>
      <c r="E17" s="298"/>
      <c r="F17" s="298"/>
      <c r="G17" s="299"/>
      <c r="H17" s="296">
        <f t="shared" si="0"/>
        <v>0</v>
      </c>
    </row>
    <row r="18" spans="2:8" s="57" customFormat="1" ht="18.75" x14ac:dyDescent="0.3">
      <c r="B18" s="1865"/>
      <c r="C18" s="1866"/>
      <c r="D18" s="1866"/>
      <c r="E18" s="298"/>
      <c r="F18" s="298"/>
      <c r="G18" s="299"/>
      <c r="H18" s="296">
        <f t="shared" si="0"/>
        <v>0</v>
      </c>
    </row>
    <row r="19" spans="2:8" s="57" customFormat="1" ht="18.75" x14ac:dyDescent="0.3">
      <c r="B19" s="1865"/>
      <c r="C19" s="1866"/>
      <c r="D19" s="1866"/>
      <c r="E19" s="298"/>
      <c r="F19" s="298"/>
      <c r="G19" s="299"/>
      <c r="H19" s="296">
        <f t="shared" si="0"/>
        <v>0</v>
      </c>
    </row>
    <row r="20" spans="2:8" s="57" customFormat="1" ht="18.75" x14ac:dyDescent="0.3">
      <c r="B20" s="1865"/>
      <c r="C20" s="1866"/>
      <c r="D20" s="1866"/>
      <c r="E20" s="298"/>
      <c r="F20" s="298"/>
      <c r="G20" s="299"/>
      <c r="H20" s="296">
        <f t="shared" si="0"/>
        <v>0</v>
      </c>
    </row>
    <row r="21" spans="2:8" s="57" customFormat="1" ht="18.75" x14ac:dyDescent="0.3">
      <c r="B21" s="1865"/>
      <c r="C21" s="1866"/>
      <c r="D21" s="1866"/>
      <c r="E21" s="298"/>
      <c r="F21" s="298"/>
      <c r="G21" s="299"/>
      <c r="H21" s="296">
        <f t="shared" si="0"/>
        <v>0</v>
      </c>
    </row>
    <row r="22" spans="2:8" s="57" customFormat="1" ht="18.75" x14ac:dyDescent="0.3">
      <c r="B22" s="1865"/>
      <c r="C22" s="1866"/>
      <c r="D22" s="1866"/>
      <c r="E22" s="298"/>
      <c r="F22" s="298"/>
      <c r="G22" s="299"/>
      <c r="H22" s="296">
        <f t="shared" si="0"/>
        <v>0</v>
      </c>
    </row>
    <row r="23" spans="2:8" s="57" customFormat="1" ht="18.75" x14ac:dyDescent="0.3">
      <c r="B23" s="1865"/>
      <c r="C23" s="1866"/>
      <c r="D23" s="1866"/>
      <c r="E23" s="298"/>
      <c r="F23" s="298"/>
      <c r="G23" s="299"/>
      <c r="H23" s="296">
        <f t="shared" si="0"/>
        <v>0</v>
      </c>
    </row>
    <row r="24" spans="2:8" s="57" customFormat="1" ht="18.75" x14ac:dyDescent="0.3">
      <c r="B24" s="1865"/>
      <c r="C24" s="1866"/>
      <c r="D24" s="1866"/>
      <c r="E24" s="298"/>
      <c r="F24" s="298"/>
      <c r="G24" s="299"/>
      <c r="H24" s="296">
        <f t="shared" si="0"/>
        <v>0</v>
      </c>
    </row>
    <row r="25" spans="2:8" s="57" customFormat="1" ht="18.75" x14ac:dyDescent="0.3">
      <c r="B25" s="1865"/>
      <c r="C25" s="1866"/>
      <c r="D25" s="1866"/>
      <c r="E25" s="298"/>
      <c r="F25" s="298"/>
      <c r="G25" s="299"/>
      <c r="H25" s="29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70"/>
      <c r="C33" s="1871"/>
      <c r="D33" s="1871"/>
      <c r="E33" s="292"/>
      <c r="F33" s="292"/>
      <c r="G33" s="292"/>
      <c r="H33" s="294"/>
    </row>
    <row r="34" spans="2:8" x14ac:dyDescent="0.25">
      <c r="B34" s="1870"/>
      <c r="C34" s="1871"/>
      <c r="D34" s="1871"/>
      <c r="E34" s="292"/>
      <c r="F34" s="292"/>
      <c r="G34" s="292"/>
      <c r="H34" s="294"/>
    </row>
    <row r="35" spans="2:8" ht="15.75" thickBot="1" x14ac:dyDescent="0.3">
      <c r="B35" s="1872"/>
      <c r="C35" s="1873"/>
      <c r="D35" s="1873"/>
      <c r="E35" s="293"/>
      <c r="F35" s="293"/>
      <c r="G35" s="293"/>
      <c r="H35" s="295"/>
    </row>
    <row r="36" spans="2:8" ht="18.75" x14ac:dyDescent="0.3">
      <c r="G36" s="48" t="s">
        <v>443</v>
      </c>
      <c r="H36" s="64">
        <f>SUM(H13:H25)</f>
        <v>2068.98</v>
      </c>
    </row>
    <row r="37" spans="2:8" ht="18.75" x14ac:dyDescent="0.3">
      <c r="G37" s="48" t="s">
        <v>444</v>
      </c>
      <c r="H37" s="64">
        <f>+H36*0.16</f>
        <v>331.03680000000003</v>
      </c>
    </row>
    <row r="38" spans="2:8" ht="19.5" thickBot="1" x14ac:dyDescent="0.35">
      <c r="G38" s="49" t="s">
        <v>445</v>
      </c>
      <c r="H38" s="65">
        <f>+H36+H37</f>
        <v>2400.0167999999999</v>
      </c>
    </row>
    <row r="40" spans="2:8" x14ac:dyDescent="0.25">
      <c r="B40" s="1848"/>
      <c r="C40" s="1848"/>
      <c r="D40" s="1848"/>
      <c r="E40" s="1848"/>
      <c r="F40" s="1848"/>
    </row>
    <row r="41" spans="2:8" x14ac:dyDescent="0.25">
      <c r="B41" s="1848"/>
      <c r="C41" s="1848"/>
      <c r="D41" s="1848"/>
      <c r="E41" s="1848"/>
      <c r="F41" s="1848"/>
    </row>
    <row r="42" spans="2:8" x14ac:dyDescent="0.25">
      <c r="B42" s="1869" t="s">
        <v>446</v>
      </c>
      <c r="C42" s="1869"/>
      <c r="D42" s="1869"/>
      <c r="E42" s="1869" t="s">
        <v>447</v>
      </c>
      <c r="F42" s="1869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3">
    <tabColor rgb="FFC000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3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-1702</v>
      </c>
      <c r="E5" s="278" t="s">
        <v>421</v>
      </c>
      <c r="F5" s="33" t="str">
        <f>VLOOKUP(F6,OBRAS!A1:B25,2,FALSE)</f>
        <v>ZURA, ANCONA, EL TAJO</v>
      </c>
      <c r="G5" s="1670" t="s">
        <v>423</v>
      </c>
      <c r="H5" s="1674">
        <v>46051</v>
      </c>
    </row>
    <row r="6" spans="2:8" ht="15.75" thickBot="1" x14ac:dyDescent="0.3">
      <c r="B6" s="1669"/>
      <c r="C6" s="1671"/>
      <c r="D6" s="1673"/>
      <c r="E6" s="279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46</v>
      </c>
      <c r="D7" s="36"/>
      <c r="E7" s="36"/>
      <c r="F7" s="35" t="s">
        <v>429</v>
      </c>
      <c r="G7" s="36" t="str">
        <f>VLOOKUP(C7,'BASE DATOS'!A1:J104,7,FALSE)</f>
        <v>facturacion@basei.com.mx</v>
      </c>
      <c r="H7" s="41"/>
    </row>
    <row r="8" spans="2:8" x14ac:dyDescent="0.25">
      <c r="B8" s="40" t="s">
        <v>425</v>
      </c>
      <c r="C8" s="38" t="str">
        <f>VLOOKUP(C7,'BASE DATOS'!A1:J105,3,FALSE)</f>
        <v>GUADALAJARA, JALISCO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GUADALAJARA, JCO</v>
      </c>
      <c r="D9" s="38"/>
      <c r="E9" s="38"/>
      <c r="F9" s="37" t="s">
        <v>431</v>
      </c>
      <c r="G9" s="50">
        <f>VLOOKUP(C7,'BASE DATOS'!A1:J106,9,FALSE)</f>
        <v>45601</v>
      </c>
      <c r="H9" s="42"/>
    </row>
    <row r="10" spans="2:8" x14ac:dyDescent="0.25">
      <c r="B10" s="40" t="s">
        <v>427</v>
      </c>
      <c r="C10" s="38" t="str">
        <f>VLOOKUP(C7,'BASE DATOS'!A1:J107,2,FALSE)</f>
        <v>DBA100126LU2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33 13481856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8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788</v>
      </c>
      <c r="C13" s="1679"/>
      <c r="D13" s="1679"/>
      <c r="E13" s="60">
        <v>1</v>
      </c>
      <c r="F13" s="60" t="s">
        <v>449</v>
      </c>
      <c r="G13" s="62">
        <v>6000</v>
      </c>
      <c r="H13" s="56">
        <f>+E13*G13</f>
        <v>6000</v>
      </c>
    </row>
    <row r="14" spans="2:8" s="57" customFormat="1" ht="18.75" x14ac:dyDescent="0.3">
      <c r="B14" s="1865" t="s">
        <v>789</v>
      </c>
      <c r="C14" s="1866"/>
      <c r="D14" s="1866"/>
      <c r="E14" s="298"/>
      <c r="F14" s="298"/>
      <c r="G14" s="299"/>
      <c r="H14" s="296">
        <f>+E14*G14</f>
        <v>0</v>
      </c>
    </row>
    <row r="15" spans="2:8" s="57" customFormat="1" ht="18.75" x14ac:dyDescent="0.3">
      <c r="B15" s="1865"/>
      <c r="C15" s="1866"/>
      <c r="D15" s="1866"/>
      <c r="E15" s="298"/>
      <c r="F15" s="298"/>
      <c r="G15" s="299"/>
      <c r="H15" s="296">
        <f t="shared" ref="H15:H24" si="0">+E15*G15</f>
        <v>0</v>
      </c>
    </row>
    <row r="16" spans="2:8" s="57" customFormat="1" ht="18.75" x14ac:dyDescent="0.3">
      <c r="B16" s="1865"/>
      <c r="C16" s="1866"/>
      <c r="D16" s="1866"/>
      <c r="E16" s="298"/>
      <c r="F16" s="298"/>
      <c r="G16" s="299"/>
      <c r="H16" s="296">
        <f t="shared" si="0"/>
        <v>0</v>
      </c>
    </row>
    <row r="17" spans="2:8" s="57" customFormat="1" ht="18.75" x14ac:dyDescent="0.3">
      <c r="B17" s="1865"/>
      <c r="C17" s="1866"/>
      <c r="D17" s="1866"/>
      <c r="E17" s="298"/>
      <c r="F17" s="298"/>
      <c r="G17" s="299"/>
      <c r="H17" s="296">
        <f t="shared" si="0"/>
        <v>0</v>
      </c>
    </row>
    <row r="18" spans="2:8" s="57" customFormat="1" ht="18.75" x14ac:dyDescent="0.3">
      <c r="B18" s="1865"/>
      <c r="C18" s="1866"/>
      <c r="D18" s="1866"/>
      <c r="E18" s="298"/>
      <c r="F18" s="298"/>
      <c r="G18" s="299"/>
      <c r="H18" s="296">
        <f t="shared" si="0"/>
        <v>0</v>
      </c>
    </row>
    <row r="19" spans="2:8" s="57" customFormat="1" ht="18.75" x14ac:dyDescent="0.3">
      <c r="B19" s="1865"/>
      <c r="C19" s="1866"/>
      <c r="D19" s="1866"/>
      <c r="E19" s="298"/>
      <c r="F19" s="298"/>
      <c r="G19" s="299"/>
      <c r="H19" s="296">
        <f t="shared" si="0"/>
        <v>0</v>
      </c>
    </row>
    <row r="20" spans="2:8" s="57" customFormat="1" ht="18.75" x14ac:dyDescent="0.3">
      <c r="B20" s="1865"/>
      <c r="C20" s="1866"/>
      <c r="D20" s="1866"/>
      <c r="E20" s="298"/>
      <c r="F20" s="298"/>
      <c r="G20" s="299"/>
      <c r="H20" s="296">
        <f t="shared" si="0"/>
        <v>0</v>
      </c>
    </row>
    <row r="21" spans="2:8" s="57" customFormat="1" ht="18.75" x14ac:dyDescent="0.3">
      <c r="B21" s="1865"/>
      <c r="C21" s="1866"/>
      <c r="D21" s="1866"/>
      <c r="E21" s="298"/>
      <c r="F21" s="298"/>
      <c r="G21" s="299"/>
      <c r="H21" s="296">
        <f t="shared" si="0"/>
        <v>0</v>
      </c>
    </row>
    <row r="22" spans="2:8" s="57" customFormat="1" ht="18.75" x14ac:dyDescent="0.3">
      <c r="B22" s="1865"/>
      <c r="C22" s="1866"/>
      <c r="D22" s="1866"/>
      <c r="E22" s="298"/>
      <c r="F22" s="298"/>
      <c r="G22" s="299"/>
      <c r="H22" s="296">
        <f t="shared" si="0"/>
        <v>0</v>
      </c>
    </row>
    <row r="23" spans="2:8" s="57" customFormat="1" ht="18.75" x14ac:dyDescent="0.3">
      <c r="B23" s="1865"/>
      <c r="C23" s="1866"/>
      <c r="D23" s="1866"/>
      <c r="E23" s="298"/>
      <c r="F23" s="298"/>
      <c r="G23" s="299"/>
      <c r="H23" s="296">
        <f t="shared" si="0"/>
        <v>0</v>
      </c>
    </row>
    <row r="24" spans="2:8" s="57" customFormat="1" ht="18.75" x14ac:dyDescent="0.3">
      <c r="B24" s="1865"/>
      <c r="C24" s="1866"/>
      <c r="D24" s="1866"/>
      <c r="E24" s="298"/>
      <c r="F24" s="298"/>
      <c r="G24" s="299"/>
      <c r="H24" s="296">
        <f t="shared" si="0"/>
        <v>0</v>
      </c>
    </row>
    <row r="25" spans="2:8" s="57" customFormat="1" ht="18.75" x14ac:dyDescent="0.3">
      <c r="B25" s="1865"/>
      <c r="C25" s="1866"/>
      <c r="D25" s="1866"/>
      <c r="E25" s="298"/>
      <c r="F25" s="298"/>
      <c r="G25" s="299"/>
      <c r="H25" s="29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70"/>
      <c r="C33" s="1871"/>
      <c r="D33" s="1871"/>
      <c r="E33" s="292"/>
      <c r="F33" s="292"/>
      <c r="G33" s="292"/>
      <c r="H33" s="294"/>
    </row>
    <row r="34" spans="2:8" x14ac:dyDescent="0.25">
      <c r="B34" s="1870"/>
      <c r="C34" s="1871"/>
      <c r="D34" s="1871"/>
      <c r="E34" s="292"/>
      <c r="F34" s="292"/>
      <c r="G34" s="292"/>
      <c r="H34" s="294"/>
    </row>
    <row r="35" spans="2:8" ht="15.75" thickBot="1" x14ac:dyDescent="0.3">
      <c r="B35" s="1872"/>
      <c r="C35" s="1873"/>
      <c r="D35" s="1873"/>
      <c r="E35" s="293"/>
      <c r="F35" s="293"/>
      <c r="G35" s="293"/>
      <c r="H35" s="295"/>
    </row>
    <row r="36" spans="2:8" ht="18.75" x14ac:dyDescent="0.3">
      <c r="G36" s="48" t="s">
        <v>443</v>
      </c>
      <c r="H36" s="64">
        <f>SUM(H13:H25)</f>
        <v>6000</v>
      </c>
    </row>
    <row r="37" spans="2:8" ht="18.75" x14ac:dyDescent="0.3">
      <c r="G37" s="48" t="s">
        <v>444</v>
      </c>
      <c r="H37" s="64">
        <f>+H36*0.16</f>
        <v>960</v>
      </c>
    </row>
    <row r="38" spans="2:8" ht="19.5" thickBot="1" x14ac:dyDescent="0.35">
      <c r="G38" s="49" t="s">
        <v>445</v>
      </c>
      <c r="H38" s="65">
        <f>+H36+H37</f>
        <v>6960</v>
      </c>
    </row>
    <row r="40" spans="2:8" x14ac:dyDescent="0.25">
      <c r="B40" s="1848"/>
      <c r="C40" s="1848"/>
      <c r="D40" s="1848"/>
      <c r="E40" s="1848"/>
      <c r="F40" s="1848"/>
    </row>
    <row r="41" spans="2:8" x14ac:dyDescent="0.25">
      <c r="B41" s="1848"/>
      <c r="C41" s="1848"/>
      <c r="D41" s="1848"/>
      <c r="E41" s="1848"/>
      <c r="F41" s="1848"/>
    </row>
    <row r="42" spans="2:8" x14ac:dyDescent="0.25">
      <c r="B42" s="1869" t="s">
        <v>446</v>
      </c>
      <c r="C42" s="1869"/>
      <c r="D42" s="1869"/>
      <c r="E42" s="1869" t="s">
        <v>447</v>
      </c>
      <c r="F42" s="1869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4">
    <tabColor rgb="FFCCCCFF"/>
    <pageSetUpPr fitToPage="1"/>
  </sheetPr>
  <dimension ref="B1:H44"/>
  <sheetViews>
    <sheetView topLeftCell="A19"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0.85546875" style="32" customWidth="1"/>
    <col min="5" max="6" width="17.7109375" style="32" customWidth="1"/>
    <col min="7" max="7" width="18.710937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-1703</v>
      </c>
      <c r="E5" s="278" t="s">
        <v>421</v>
      </c>
      <c r="F5" s="33" t="str">
        <f>VLOOKUP(F6,OBRAS!A1:B25,2,FALSE)</f>
        <v>ZURA, ANCONA, EL TAJO</v>
      </c>
      <c r="G5" s="1670" t="s">
        <v>423</v>
      </c>
      <c r="H5" s="1674">
        <v>46049</v>
      </c>
    </row>
    <row r="6" spans="2:8" ht="15.75" thickBot="1" x14ac:dyDescent="0.3">
      <c r="B6" s="1669"/>
      <c r="C6" s="1671"/>
      <c r="D6" s="1673"/>
      <c r="E6" s="279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214</v>
      </c>
      <c r="D7" s="36"/>
      <c r="E7" s="36"/>
      <c r="F7" s="35" t="s">
        <v>429</v>
      </c>
      <c r="G7" s="36" t="str">
        <f>VLOOKUP(C7,'BASE DATOS'!A1:J104,7,FALSE)</f>
        <v>refacciones.ielsa@gmail.com</v>
      </c>
      <c r="H7" s="41"/>
    </row>
    <row r="8" spans="2:8" x14ac:dyDescent="0.25">
      <c r="B8" s="40" t="s">
        <v>425</v>
      </c>
      <c r="C8" s="38" t="str">
        <f>VLOOKUP(C7,'BASE DATOS'!A1:J105,3,FALSE)</f>
        <v>-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IRAPUATO, GTO.</v>
      </c>
      <c r="D9" s="38"/>
      <c r="E9" s="38"/>
      <c r="F9" s="37" t="s">
        <v>431</v>
      </c>
      <c r="G9" s="50" t="str">
        <f>VLOOKUP(C7,'BASE DATOS'!A1:J106,9,FALSE)</f>
        <v>-</v>
      </c>
      <c r="H9" s="42"/>
    </row>
    <row r="10" spans="2:8" x14ac:dyDescent="0.25">
      <c r="B10" s="40" t="s">
        <v>427</v>
      </c>
      <c r="C10" s="38" t="str">
        <f>VLOOKUP(C7,'BASE DATOS'!A1:J107,2,FALSE)</f>
        <v>HEPY8903296L5</v>
      </c>
      <c r="D10" s="38"/>
      <c r="E10" s="38"/>
      <c r="F10" s="37" t="s">
        <v>432</v>
      </c>
      <c r="G10" s="38" t="str">
        <f>VLOOKUP(C7,'BASE DATOS'!A1:J107,10,FALSE)</f>
        <v>CREDITO 15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SIMPLIFICADO DE CONFIANZA</v>
      </c>
      <c r="D11" s="38"/>
      <c r="E11" s="38"/>
      <c r="F11" s="37" t="s">
        <v>433</v>
      </c>
      <c r="G11" s="38" t="str">
        <f>VLOOKUP(C7,'BASE DATOS'!A1:J108,6,FALSE)</f>
        <v>429 1056508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8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790</v>
      </c>
      <c r="C13" s="1679"/>
      <c r="D13" s="1679"/>
      <c r="E13" s="60">
        <v>2</v>
      </c>
      <c r="F13" s="60" t="s">
        <v>449</v>
      </c>
      <c r="G13" s="62">
        <v>1619</v>
      </c>
      <c r="H13" s="56">
        <f>+E13*G13</f>
        <v>3238</v>
      </c>
    </row>
    <row r="14" spans="2:8" s="57" customFormat="1" ht="18.75" x14ac:dyDescent="0.3">
      <c r="B14" s="1867" t="s">
        <v>791</v>
      </c>
      <c r="C14" s="1868"/>
      <c r="D14" s="1868"/>
      <c r="E14" s="298"/>
      <c r="F14" s="298"/>
      <c r="G14" s="299"/>
      <c r="H14" s="296">
        <f>+E14*G14</f>
        <v>0</v>
      </c>
    </row>
    <row r="15" spans="2:8" s="57" customFormat="1" ht="18.75" x14ac:dyDescent="0.3">
      <c r="B15" s="1865"/>
      <c r="C15" s="1866"/>
      <c r="D15" s="1866"/>
      <c r="E15" s="298"/>
      <c r="F15" s="298"/>
      <c r="G15" s="299"/>
      <c r="H15" s="296">
        <f t="shared" ref="H15:H24" si="0">+E15*G15</f>
        <v>0</v>
      </c>
    </row>
    <row r="16" spans="2:8" s="57" customFormat="1" ht="18.75" x14ac:dyDescent="0.3">
      <c r="B16" s="1865"/>
      <c r="C16" s="1866"/>
      <c r="D16" s="1866"/>
      <c r="E16" s="298"/>
      <c r="F16" s="298"/>
      <c r="G16" s="299"/>
      <c r="H16" s="296">
        <f t="shared" si="0"/>
        <v>0</v>
      </c>
    </row>
    <row r="17" spans="2:8" s="57" customFormat="1" ht="18.75" x14ac:dyDescent="0.3">
      <c r="B17" s="1865"/>
      <c r="C17" s="1866"/>
      <c r="D17" s="1866"/>
      <c r="E17" s="298"/>
      <c r="F17" s="298"/>
      <c r="G17" s="299"/>
      <c r="H17" s="296">
        <f t="shared" si="0"/>
        <v>0</v>
      </c>
    </row>
    <row r="18" spans="2:8" s="57" customFormat="1" ht="18.75" x14ac:dyDescent="0.3">
      <c r="B18" s="1865"/>
      <c r="C18" s="1866"/>
      <c r="D18" s="1866"/>
      <c r="E18" s="298"/>
      <c r="F18" s="298"/>
      <c r="G18" s="299"/>
      <c r="H18" s="296">
        <f t="shared" si="0"/>
        <v>0</v>
      </c>
    </row>
    <row r="19" spans="2:8" s="57" customFormat="1" ht="18.75" x14ac:dyDescent="0.3">
      <c r="B19" s="1865"/>
      <c r="C19" s="1866"/>
      <c r="D19" s="1866"/>
      <c r="E19" s="298"/>
      <c r="F19" s="298"/>
      <c r="G19" s="299"/>
      <c r="H19" s="296">
        <f t="shared" si="0"/>
        <v>0</v>
      </c>
    </row>
    <row r="20" spans="2:8" s="57" customFormat="1" ht="18.75" x14ac:dyDescent="0.3">
      <c r="B20" s="1865"/>
      <c r="C20" s="1866"/>
      <c r="D20" s="1866"/>
      <c r="E20" s="298"/>
      <c r="F20" s="298"/>
      <c r="G20" s="299"/>
      <c r="H20" s="296">
        <f t="shared" si="0"/>
        <v>0</v>
      </c>
    </row>
    <row r="21" spans="2:8" s="57" customFormat="1" ht="18.75" x14ac:dyDescent="0.3">
      <c r="B21" s="1865"/>
      <c r="C21" s="1866"/>
      <c r="D21" s="1866"/>
      <c r="E21" s="298"/>
      <c r="F21" s="298"/>
      <c r="G21" s="299"/>
      <c r="H21" s="296">
        <f t="shared" si="0"/>
        <v>0</v>
      </c>
    </row>
    <row r="22" spans="2:8" s="57" customFormat="1" ht="18.75" x14ac:dyDescent="0.3">
      <c r="B22" s="1865"/>
      <c r="C22" s="1866"/>
      <c r="D22" s="1866"/>
      <c r="E22" s="298"/>
      <c r="F22" s="298"/>
      <c r="G22" s="299"/>
      <c r="H22" s="296">
        <f t="shared" si="0"/>
        <v>0</v>
      </c>
    </row>
    <row r="23" spans="2:8" s="57" customFormat="1" ht="18.75" x14ac:dyDescent="0.3">
      <c r="B23" s="1865"/>
      <c r="C23" s="1866"/>
      <c r="D23" s="1866"/>
      <c r="E23" s="298"/>
      <c r="F23" s="298"/>
      <c r="G23" s="299"/>
      <c r="H23" s="296">
        <f t="shared" si="0"/>
        <v>0</v>
      </c>
    </row>
    <row r="24" spans="2:8" s="57" customFormat="1" ht="18.75" x14ac:dyDescent="0.3">
      <c r="B24" s="1865"/>
      <c r="C24" s="1866"/>
      <c r="D24" s="1866"/>
      <c r="E24" s="298"/>
      <c r="F24" s="298"/>
      <c r="G24" s="299"/>
      <c r="H24" s="296">
        <f t="shared" si="0"/>
        <v>0</v>
      </c>
    </row>
    <row r="25" spans="2:8" s="57" customFormat="1" ht="18.75" x14ac:dyDescent="0.3">
      <c r="B25" s="1865"/>
      <c r="C25" s="1866"/>
      <c r="D25" s="1866"/>
      <c r="E25" s="298"/>
      <c r="F25" s="298"/>
      <c r="G25" s="299"/>
      <c r="H25" s="29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70"/>
      <c r="C33" s="1871"/>
      <c r="D33" s="1871"/>
      <c r="E33" s="292"/>
      <c r="F33" s="292"/>
      <c r="G33" s="292"/>
      <c r="H33" s="294"/>
    </row>
    <row r="34" spans="2:8" x14ac:dyDescent="0.25">
      <c r="B34" s="1870"/>
      <c r="C34" s="1871"/>
      <c r="D34" s="1871"/>
      <c r="E34" s="292"/>
      <c r="F34" s="292"/>
      <c r="G34" s="292"/>
      <c r="H34" s="294"/>
    </row>
    <row r="35" spans="2:8" ht="15.75" thickBot="1" x14ac:dyDescent="0.3">
      <c r="B35" s="1872"/>
      <c r="C35" s="1873"/>
      <c r="D35" s="1873"/>
      <c r="E35" s="293"/>
      <c r="F35" s="293"/>
      <c r="G35" s="293"/>
      <c r="H35" s="295"/>
    </row>
    <row r="36" spans="2:8" ht="18.75" x14ac:dyDescent="0.3">
      <c r="G36" s="48" t="s">
        <v>443</v>
      </c>
      <c r="H36" s="64">
        <f>SUM(H13:H25)</f>
        <v>3238</v>
      </c>
    </row>
    <row r="37" spans="2:8" ht="18.75" x14ac:dyDescent="0.3">
      <c r="G37" s="48" t="s">
        <v>444</v>
      </c>
      <c r="H37" s="64">
        <f>+H36*0.16</f>
        <v>518.08000000000004</v>
      </c>
    </row>
    <row r="38" spans="2:8" ht="18.75" x14ac:dyDescent="0.3">
      <c r="G38" s="75" t="s">
        <v>464</v>
      </c>
      <c r="H38" s="64">
        <f>+H36*1.25%</f>
        <v>40.475000000000001</v>
      </c>
    </row>
    <row r="39" spans="2:8" ht="18.75" x14ac:dyDescent="0.3">
      <c r="G39" s="75" t="s">
        <v>525</v>
      </c>
      <c r="H39" s="64">
        <f>+H36*2%</f>
        <v>64.760000000000005</v>
      </c>
    </row>
    <row r="40" spans="2:8" ht="19.5" thickBot="1" x14ac:dyDescent="0.35">
      <c r="G40" s="49" t="s">
        <v>445</v>
      </c>
      <c r="H40" s="65">
        <f>+H36+H37-H38-H39</f>
        <v>3650.8449999999998</v>
      </c>
    </row>
    <row r="42" spans="2:8" x14ac:dyDescent="0.25">
      <c r="B42" s="1848"/>
      <c r="C42" s="1848"/>
      <c r="D42" s="1848"/>
      <c r="E42" s="1848"/>
      <c r="F42" s="1848"/>
    </row>
    <row r="43" spans="2:8" x14ac:dyDescent="0.25">
      <c r="B43" s="1848"/>
      <c r="C43" s="1848"/>
      <c r="D43" s="1848"/>
      <c r="E43" s="1848"/>
      <c r="F43" s="1848"/>
    </row>
    <row r="44" spans="2:8" x14ac:dyDescent="0.25">
      <c r="B44" s="1869" t="s">
        <v>446</v>
      </c>
      <c r="C44" s="1869"/>
      <c r="D44" s="1869"/>
      <c r="E44" s="1869" t="s">
        <v>447</v>
      </c>
      <c r="F44" s="1869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5">
    <tabColor rgb="FFCCCCFF"/>
    <pageSetUpPr fitToPage="1"/>
  </sheetPr>
  <dimension ref="B1:H44"/>
  <sheetViews>
    <sheetView topLeftCell="A13"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2" style="32" customWidth="1"/>
    <col min="5" max="6" width="17.7109375" style="32" customWidth="1"/>
    <col min="7" max="7" width="18.8554687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-1704</v>
      </c>
      <c r="E5" s="278" t="s">
        <v>421</v>
      </c>
      <c r="F5" s="33" t="str">
        <f>VLOOKUP(F6,OBRAS!A1:B25,2,FALSE)</f>
        <v>ZURA, ANCONA, EL TAJO</v>
      </c>
      <c r="G5" s="1670" t="s">
        <v>423</v>
      </c>
      <c r="H5" s="1674">
        <v>46050</v>
      </c>
    </row>
    <row r="6" spans="2:8" ht="15.75" thickBot="1" x14ac:dyDescent="0.3">
      <c r="B6" s="1669"/>
      <c r="C6" s="1671"/>
      <c r="D6" s="1673"/>
      <c r="E6" s="279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214</v>
      </c>
      <c r="D7" s="36"/>
      <c r="E7" s="36"/>
      <c r="F7" s="35" t="s">
        <v>429</v>
      </c>
      <c r="G7" s="36" t="str">
        <f>VLOOKUP(C7,'BASE DATOS'!A1:J104,7,FALSE)</f>
        <v>refacciones.ielsa@gmail.com</v>
      </c>
      <c r="H7" s="41"/>
    </row>
    <row r="8" spans="2:8" x14ac:dyDescent="0.25">
      <c r="B8" s="40" t="s">
        <v>425</v>
      </c>
      <c r="C8" s="38" t="str">
        <f>VLOOKUP(C7,'BASE DATOS'!A1:J105,3,FALSE)</f>
        <v>-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IRAPUATO, GTO.</v>
      </c>
      <c r="D9" s="38"/>
      <c r="E9" s="38"/>
      <c r="F9" s="37" t="s">
        <v>431</v>
      </c>
      <c r="G9" s="50" t="str">
        <f>VLOOKUP(C7,'BASE DATOS'!A1:J106,9,FALSE)</f>
        <v>-</v>
      </c>
      <c r="H9" s="42"/>
    </row>
    <row r="10" spans="2:8" x14ac:dyDescent="0.25">
      <c r="B10" s="40" t="s">
        <v>427</v>
      </c>
      <c r="C10" s="38" t="str">
        <f>VLOOKUP(C7,'BASE DATOS'!A1:J107,2,FALSE)</f>
        <v>HEPY8903296L5</v>
      </c>
      <c r="D10" s="38"/>
      <c r="E10" s="38"/>
      <c r="F10" s="37" t="s">
        <v>432</v>
      </c>
      <c r="G10" s="38" t="str">
        <f>VLOOKUP(C7,'BASE DATOS'!A1:J107,10,FALSE)</f>
        <v>CREDITO 15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SIMPLIFICADO DE CONFIANZA</v>
      </c>
      <c r="D11" s="38"/>
      <c r="E11" s="38"/>
      <c r="F11" s="37" t="s">
        <v>433</v>
      </c>
      <c r="G11" s="38" t="str">
        <f>VLOOKUP(C7,'BASE DATOS'!A1:J108,6,FALSE)</f>
        <v>429 1056508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8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792</v>
      </c>
      <c r="C13" s="1679"/>
      <c r="D13" s="1679"/>
      <c r="E13" s="60">
        <v>20</v>
      </c>
      <c r="F13" s="60" t="s">
        <v>449</v>
      </c>
      <c r="G13" s="62">
        <v>98</v>
      </c>
      <c r="H13" s="56">
        <f>+E13*G13</f>
        <v>1960</v>
      </c>
    </row>
    <row r="14" spans="2:8" s="57" customFormat="1" ht="18.75" x14ac:dyDescent="0.3">
      <c r="B14" s="1865" t="s">
        <v>793</v>
      </c>
      <c r="C14" s="1866"/>
      <c r="D14" s="1866"/>
      <c r="E14" s="298">
        <v>20</v>
      </c>
      <c r="F14" s="298" t="s">
        <v>449</v>
      </c>
      <c r="G14" s="299">
        <v>149</v>
      </c>
      <c r="H14" s="296">
        <f>+E14*G14</f>
        <v>2980</v>
      </c>
    </row>
    <row r="15" spans="2:8" s="57" customFormat="1" ht="18.75" x14ac:dyDescent="0.3">
      <c r="B15" s="1867" t="s">
        <v>794</v>
      </c>
      <c r="C15" s="1868"/>
      <c r="D15" s="1868"/>
      <c r="E15" s="298"/>
      <c r="F15" s="298"/>
      <c r="G15" s="299"/>
      <c r="H15" s="296">
        <f t="shared" ref="H15:H24" si="0">+E15*G15</f>
        <v>0</v>
      </c>
    </row>
    <row r="16" spans="2:8" s="57" customFormat="1" ht="18.75" x14ac:dyDescent="0.3">
      <c r="B16" s="1865"/>
      <c r="C16" s="1866"/>
      <c r="D16" s="1866"/>
      <c r="E16" s="298"/>
      <c r="F16" s="298"/>
      <c r="G16" s="299"/>
      <c r="H16" s="296">
        <f t="shared" si="0"/>
        <v>0</v>
      </c>
    </row>
    <row r="17" spans="2:8" s="57" customFormat="1" ht="18.75" x14ac:dyDescent="0.3">
      <c r="B17" s="1865"/>
      <c r="C17" s="1866"/>
      <c r="D17" s="1866"/>
      <c r="E17" s="298"/>
      <c r="F17" s="298"/>
      <c r="G17" s="299"/>
      <c r="H17" s="296">
        <f t="shared" si="0"/>
        <v>0</v>
      </c>
    </row>
    <row r="18" spans="2:8" s="57" customFormat="1" ht="18.75" x14ac:dyDescent="0.3">
      <c r="B18" s="1865"/>
      <c r="C18" s="1866"/>
      <c r="D18" s="1866"/>
      <c r="E18" s="298"/>
      <c r="F18" s="298"/>
      <c r="G18" s="299"/>
      <c r="H18" s="296">
        <f t="shared" si="0"/>
        <v>0</v>
      </c>
    </row>
    <row r="19" spans="2:8" s="57" customFormat="1" ht="18.75" x14ac:dyDescent="0.3">
      <c r="B19" s="1865"/>
      <c r="C19" s="1866"/>
      <c r="D19" s="1866"/>
      <c r="E19" s="298"/>
      <c r="F19" s="298"/>
      <c r="G19" s="299"/>
      <c r="H19" s="296">
        <f t="shared" si="0"/>
        <v>0</v>
      </c>
    </row>
    <row r="20" spans="2:8" s="57" customFormat="1" ht="18.75" x14ac:dyDescent="0.3">
      <c r="B20" s="1865"/>
      <c r="C20" s="1866"/>
      <c r="D20" s="1866"/>
      <c r="E20" s="298"/>
      <c r="F20" s="298"/>
      <c r="G20" s="299"/>
      <c r="H20" s="296">
        <f t="shared" si="0"/>
        <v>0</v>
      </c>
    </row>
    <row r="21" spans="2:8" s="57" customFormat="1" ht="18.75" x14ac:dyDescent="0.3">
      <c r="B21" s="1865"/>
      <c r="C21" s="1866"/>
      <c r="D21" s="1866"/>
      <c r="E21" s="298"/>
      <c r="F21" s="298"/>
      <c r="G21" s="299"/>
      <c r="H21" s="296">
        <f t="shared" si="0"/>
        <v>0</v>
      </c>
    </row>
    <row r="22" spans="2:8" s="57" customFormat="1" ht="18.75" x14ac:dyDescent="0.3">
      <c r="B22" s="1865"/>
      <c r="C22" s="1866"/>
      <c r="D22" s="1866"/>
      <c r="E22" s="298"/>
      <c r="F22" s="298"/>
      <c r="G22" s="299"/>
      <c r="H22" s="296">
        <f t="shared" si="0"/>
        <v>0</v>
      </c>
    </row>
    <row r="23" spans="2:8" s="57" customFormat="1" ht="18.75" x14ac:dyDescent="0.3">
      <c r="B23" s="1865"/>
      <c r="C23" s="1866"/>
      <c r="D23" s="1866"/>
      <c r="E23" s="298"/>
      <c r="F23" s="298"/>
      <c r="G23" s="299"/>
      <c r="H23" s="296">
        <f t="shared" si="0"/>
        <v>0</v>
      </c>
    </row>
    <row r="24" spans="2:8" s="57" customFormat="1" ht="18.75" x14ac:dyDescent="0.3">
      <c r="B24" s="1865"/>
      <c r="C24" s="1866"/>
      <c r="D24" s="1866"/>
      <c r="E24" s="298"/>
      <c r="F24" s="298"/>
      <c r="G24" s="299"/>
      <c r="H24" s="296">
        <f t="shared" si="0"/>
        <v>0</v>
      </c>
    </row>
    <row r="25" spans="2:8" s="57" customFormat="1" ht="18.75" x14ac:dyDescent="0.3">
      <c r="B25" s="1865"/>
      <c r="C25" s="1866"/>
      <c r="D25" s="1866"/>
      <c r="E25" s="298"/>
      <c r="F25" s="298"/>
      <c r="G25" s="299"/>
      <c r="H25" s="29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70"/>
      <c r="C33" s="1871"/>
      <c r="D33" s="1871"/>
      <c r="E33" s="292"/>
      <c r="F33" s="292"/>
      <c r="G33" s="292"/>
      <c r="H33" s="294"/>
    </row>
    <row r="34" spans="2:8" x14ac:dyDescent="0.25">
      <c r="B34" s="1870"/>
      <c r="C34" s="1871"/>
      <c r="D34" s="1871"/>
      <c r="E34" s="292"/>
      <c r="F34" s="292"/>
      <c r="G34" s="292"/>
      <c r="H34" s="294"/>
    </row>
    <row r="35" spans="2:8" ht="15.75" thickBot="1" x14ac:dyDescent="0.3">
      <c r="B35" s="1872"/>
      <c r="C35" s="1873"/>
      <c r="D35" s="1873"/>
      <c r="E35" s="293"/>
      <c r="F35" s="293"/>
      <c r="G35" s="293"/>
      <c r="H35" s="295"/>
    </row>
    <row r="36" spans="2:8" ht="18.75" x14ac:dyDescent="0.3">
      <c r="G36" s="48" t="s">
        <v>443</v>
      </c>
      <c r="H36" s="64">
        <f>SUM(H13:H25)</f>
        <v>4940</v>
      </c>
    </row>
    <row r="37" spans="2:8" ht="18.75" x14ac:dyDescent="0.3">
      <c r="G37" s="48" t="s">
        <v>444</v>
      </c>
      <c r="H37" s="64">
        <f>+H36*0.16</f>
        <v>790.4</v>
      </c>
    </row>
    <row r="38" spans="2:8" ht="18.75" x14ac:dyDescent="0.3">
      <c r="G38" s="75" t="s">
        <v>464</v>
      </c>
      <c r="H38" s="64">
        <f>+H36*1.25%</f>
        <v>61.75</v>
      </c>
    </row>
    <row r="39" spans="2:8" ht="18.75" x14ac:dyDescent="0.3">
      <c r="G39" s="75" t="s">
        <v>525</v>
      </c>
      <c r="H39" s="64">
        <f>+H36*2%</f>
        <v>98.8</v>
      </c>
    </row>
    <row r="40" spans="2:8" ht="19.5" thickBot="1" x14ac:dyDescent="0.35">
      <c r="G40" s="49" t="s">
        <v>445</v>
      </c>
      <c r="H40" s="65">
        <f>+H36+H37-H38-H39</f>
        <v>5569.8499999999995</v>
      </c>
    </row>
    <row r="42" spans="2:8" x14ac:dyDescent="0.25">
      <c r="B42" s="1848"/>
      <c r="C42" s="1848"/>
      <c r="D42" s="1848"/>
      <c r="E42" s="1848"/>
      <c r="F42" s="1848"/>
    </row>
    <row r="43" spans="2:8" x14ac:dyDescent="0.25">
      <c r="B43" s="1848"/>
      <c r="C43" s="1848"/>
      <c r="D43" s="1848"/>
      <c r="E43" s="1848"/>
      <c r="F43" s="1848"/>
    </row>
    <row r="44" spans="2:8" x14ac:dyDescent="0.25">
      <c r="B44" s="1869" t="s">
        <v>446</v>
      </c>
      <c r="C44" s="1869"/>
      <c r="D44" s="1869"/>
      <c r="E44" s="1869" t="s">
        <v>447</v>
      </c>
      <c r="F44" s="1869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6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795</v>
      </c>
      <c r="E5" s="289" t="s">
        <v>421</v>
      </c>
      <c r="F5" s="33" t="str">
        <f>VLOOKUP(F6,OBRAS!A1:B25,2,FALSE)</f>
        <v>EL TAJO</v>
      </c>
      <c r="G5" s="1670" t="s">
        <v>423</v>
      </c>
      <c r="H5" s="1674">
        <v>46048</v>
      </c>
    </row>
    <row r="6" spans="2:8" ht="15.75" thickBot="1" x14ac:dyDescent="0.3">
      <c r="B6" s="1669"/>
      <c r="C6" s="1671"/>
      <c r="D6" s="1673"/>
      <c r="E6" s="290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257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CARRE. CELAYA-SLAMANCA KM 1.5</v>
      </c>
      <c r="D8" s="38"/>
      <c r="E8" s="38"/>
      <c r="F8" s="37" t="s">
        <v>430</v>
      </c>
      <c r="G8" s="38" t="str">
        <f>VLOOKUP(C7,'BASE DATOS'!A1:J105,8,FALSE)</f>
        <v>SERVICIOS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38000</v>
      </c>
      <c r="H9" s="42"/>
    </row>
    <row r="10" spans="2:8" x14ac:dyDescent="0.25">
      <c r="B10" s="40" t="s">
        <v>427</v>
      </c>
      <c r="C10" s="38" t="str">
        <f>VLOOKUP(C7,'BASE DATOS'!A1:J107,2,FALSE)</f>
        <v>ZACC780519FC4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>
        <f>VLOOKUP(C7,'BASE DATOS'!A1:J108,6,FALSE)</f>
        <v>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29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796</v>
      </c>
      <c r="C13" s="1679"/>
      <c r="D13" s="1679"/>
      <c r="E13" s="60">
        <v>1</v>
      </c>
      <c r="F13" s="60" t="s">
        <v>462</v>
      </c>
      <c r="G13" s="62">
        <v>9800</v>
      </c>
      <c r="H13" s="56">
        <f>+E13*G13</f>
        <v>9800</v>
      </c>
    </row>
    <row r="14" spans="2:8" s="57" customFormat="1" ht="18.75" x14ac:dyDescent="0.3">
      <c r="B14" s="1879" t="s">
        <v>797</v>
      </c>
      <c r="C14" s="1880"/>
      <c r="D14" s="1880"/>
      <c r="E14" s="309">
        <v>1</v>
      </c>
      <c r="F14" s="309" t="s">
        <v>462</v>
      </c>
      <c r="G14" s="310">
        <v>300</v>
      </c>
      <c r="H14" s="307">
        <f>+E14*G14</f>
        <v>300</v>
      </c>
    </row>
    <row r="15" spans="2:8" s="57" customFormat="1" ht="18.75" x14ac:dyDescent="0.3">
      <c r="B15" s="1879" t="s">
        <v>798</v>
      </c>
      <c r="C15" s="1880"/>
      <c r="D15" s="1880"/>
      <c r="E15" s="309">
        <v>1</v>
      </c>
      <c r="F15" s="309" t="s">
        <v>449</v>
      </c>
      <c r="G15" s="310">
        <v>300</v>
      </c>
      <c r="H15" s="307">
        <f t="shared" ref="H15:H24" si="0">+E15*G15</f>
        <v>300</v>
      </c>
    </row>
    <row r="16" spans="2:8" s="57" customFormat="1" ht="18.75" x14ac:dyDescent="0.3">
      <c r="B16" s="1879" t="s">
        <v>799</v>
      </c>
      <c r="C16" s="1880"/>
      <c r="D16" s="1880"/>
      <c r="E16" s="309">
        <v>1</v>
      </c>
      <c r="F16" s="309" t="s">
        <v>449</v>
      </c>
      <c r="G16" s="310">
        <v>750</v>
      </c>
      <c r="H16" s="307">
        <f t="shared" si="0"/>
        <v>750</v>
      </c>
    </row>
    <row r="17" spans="2:8" s="57" customFormat="1" ht="18.75" x14ac:dyDescent="0.3">
      <c r="B17" s="1879" t="s">
        <v>800</v>
      </c>
      <c r="C17" s="1880"/>
      <c r="D17" s="1880"/>
      <c r="E17" s="309">
        <v>1</v>
      </c>
      <c r="F17" s="309" t="s">
        <v>449</v>
      </c>
      <c r="G17" s="310">
        <v>1240</v>
      </c>
      <c r="H17" s="307">
        <f t="shared" si="0"/>
        <v>1240</v>
      </c>
    </row>
    <row r="18" spans="2:8" s="57" customFormat="1" ht="18.75" x14ac:dyDescent="0.3">
      <c r="B18" s="1879" t="s">
        <v>801</v>
      </c>
      <c r="C18" s="1880"/>
      <c r="D18" s="1880"/>
      <c r="E18" s="309">
        <v>4</v>
      </c>
      <c r="F18" s="309" t="s">
        <v>449</v>
      </c>
      <c r="G18" s="310">
        <v>170</v>
      </c>
      <c r="H18" s="307">
        <f t="shared" si="0"/>
        <v>680</v>
      </c>
    </row>
    <row r="19" spans="2:8" s="57" customFormat="1" ht="18.75" x14ac:dyDescent="0.3">
      <c r="B19" s="1879" t="s">
        <v>802</v>
      </c>
      <c r="C19" s="1880"/>
      <c r="D19" s="1880"/>
      <c r="E19" s="309">
        <v>2</v>
      </c>
      <c r="F19" s="309" t="s">
        <v>449</v>
      </c>
      <c r="G19" s="310">
        <v>690</v>
      </c>
      <c r="H19" s="307">
        <f t="shared" si="0"/>
        <v>1380</v>
      </c>
    </row>
    <row r="20" spans="2:8" s="57" customFormat="1" ht="18.75" x14ac:dyDescent="0.3">
      <c r="B20" s="1881" t="s">
        <v>659</v>
      </c>
      <c r="C20" s="1882"/>
      <c r="D20" s="1882"/>
      <c r="E20" s="309"/>
      <c r="F20" s="309"/>
      <c r="G20" s="310"/>
      <c r="H20" s="307">
        <f t="shared" si="0"/>
        <v>0</v>
      </c>
    </row>
    <row r="21" spans="2:8" s="57" customFormat="1" ht="18.75" x14ac:dyDescent="0.3">
      <c r="B21" s="1879"/>
      <c r="C21" s="1880"/>
      <c r="D21" s="1880"/>
      <c r="E21" s="309"/>
      <c r="F21" s="309"/>
      <c r="G21" s="310"/>
      <c r="H21" s="307">
        <f t="shared" si="0"/>
        <v>0</v>
      </c>
    </row>
    <row r="22" spans="2:8" s="57" customFormat="1" ht="18.75" x14ac:dyDescent="0.3">
      <c r="B22" s="1879"/>
      <c r="C22" s="1880"/>
      <c r="D22" s="1880"/>
      <c r="E22" s="309"/>
      <c r="F22" s="309"/>
      <c r="G22" s="310"/>
      <c r="H22" s="307">
        <f t="shared" si="0"/>
        <v>0</v>
      </c>
    </row>
    <row r="23" spans="2:8" s="57" customFormat="1" ht="18.75" x14ac:dyDescent="0.3">
      <c r="B23" s="1879"/>
      <c r="C23" s="1880"/>
      <c r="D23" s="1880"/>
      <c r="E23" s="309"/>
      <c r="F23" s="309"/>
      <c r="G23" s="310"/>
      <c r="H23" s="307">
        <f t="shared" si="0"/>
        <v>0</v>
      </c>
    </row>
    <row r="24" spans="2:8" s="57" customFormat="1" ht="18.75" x14ac:dyDescent="0.3">
      <c r="B24" s="1879"/>
      <c r="C24" s="1880"/>
      <c r="D24" s="1880"/>
      <c r="E24" s="309"/>
      <c r="F24" s="309"/>
      <c r="G24" s="310"/>
      <c r="H24" s="307">
        <f t="shared" si="0"/>
        <v>0</v>
      </c>
    </row>
    <row r="25" spans="2:8" s="57" customFormat="1" ht="18.75" x14ac:dyDescent="0.3">
      <c r="B25" s="1879"/>
      <c r="C25" s="1880"/>
      <c r="D25" s="1880"/>
      <c r="E25" s="309"/>
      <c r="F25" s="309"/>
      <c r="G25" s="310"/>
      <c r="H25" s="30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75"/>
      <c r="C33" s="1876"/>
      <c r="D33" s="1876"/>
      <c r="E33" s="303"/>
      <c r="F33" s="303"/>
      <c r="G33" s="303"/>
      <c r="H33" s="305"/>
    </row>
    <row r="34" spans="2:8" x14ac:dyDescent="0.25">
      <c r="B34" s="1875"/>
      <c r="C34" s="1876"/>
      <c r="D34" s="1876"/>
      <c r="E34" s="303"/>
      <c r="F34" s="303"/>
      <c r="G34" s="303"/>
      <c r="H34" s="305"/>
    </row>
    <row r="35" spans="2:8" ht="15.75" thickBot="1" x14ac:dyDescent="0.3">
      <c r="B35" s="1877"/>
      <c r="C35" s="1878"/>
      <c r="D35" s="1878"/>
      <c r="E35" s="304"/>
      <c r="F35" s="304"/>
      <c r="G35" s="304"/>
      <c r="H35" s="306"/>
    </row>
    <row r="36" spans="2:8" ht="18.75" x14ac:dyDescent="0.3">
      <c r="G36" s="48" t="s">
        <v>443</v>
      </c>
      <c r="H36" s="64">
        <f>SUM(H13:H25)</f>
        <v>14450</v>
      </c>
    </row>
    <row r="37" spans="2:8" ht="18.75" x14ac:dyDescent="0.3">
      <c r="G37" s="48" t="s">
        <v>444</v>
      </c>
      <c r="H37" s="64">
        <f>+H36*0.16</f>
        <v>2312</v>
      </c>
    </row>
    <row r="38" spans="2:8" ht="19.5" thickBot="1" x14ac:dyDescent="0.35">
      <c r="G38" s="49" t="s">
        <v>445</v>
      </c>
      <c r="H38" s="65">
        <f>+H36+H37</f>
        <v>16762</v>
      </c>
    </row>
    <row r="40" spans="2:8" x14ac:dyDescent="0.25">
      <c r="B40" s="1871"/>
      <c r="C40" s="1871"/>
      <c r="D40" s="1871"/>
      <c r="E40" s="1871"/>
      <c r="F40" s="1871"/>
    </row>
    <row r="41" spans="2:8" x14ac:dyDescent="0.25">
      <c r="B41" s="1871"/>
      <c r="C41" s="1871"/>
      <c r="D41" s="1871"/>
      <c r="E41" s="1871"/>
      <c r="F41" s="1871"/>
    </row>
    <row r="42" spans="2:8" x14ac:dyDescent="0.25">
      <c r="B42" s="1874" t="s">
        <v>446</v>
      </c>
      <c r="C42" s="1874"/>
      <c r="D42" s="1874"/>
      <c r="E42" s="1874" t="s">
        <v>447</v>
      </c>
      <c r="F42" s="1874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7">
    <tabColor rgb="FFCCFF66"/>
    <pageSetUpPr fitToPage="1"/>
  </sheetPr>
  <dimension ref="B1:H44"/>
  <sheetViews>
    <sheetView topLeftCell="A13"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28515625" style="32" customWidth="1"/>
    <col min="5" max="6" width="17.7109375" style="32" customWidth="1"/>
    <col min="7" max="7" width="19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803</v>
      </c>
      <c r="E5" s="300" t="s">
        <v>421</v>
      </c>
      <c r="F5" s="33" t="str">
        <f>VLOOKUP(F6,OBRAS!A1:B25,2,FALSE)</f>
        <v>RESIDENCIAL ZURA</v>
      </c>
      <c r="G5" s="1670" t="s">
        <v>423</v>
      </c>
      <c r="H5" s="1674">
        <v>46063</v>
      </c>
    </row>
    <row r="6" spans="2:8" ht="15.75" thickBot="1" x14ac:dyDescent="0.3">
      <c r="B6" s="1669"/>
      <c r="C6" s="1671"/>
      <c r="D6" s="1673"/>
      <c r="E6" s="301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135</v>
      </c>
      <c r="D7" s="36"/>
      <c r="E7" s="36"/>
      <c r="F7" s="35" t="s">
        <v>429</v>
      </c>
      <c r="G7" s="36" t="str">
        <f>VLOOKUP(C7,'BASE DATOS'!A1:J104,7,FALSE)</f>
        <v>roberto.mual87@gmail.com</v>
      </c>
      <c r="H7" s="41"/>
    </row>
    <row r="8" spans="2:8" x14ac:dyDescent="0.25">
      <c r="B8" s="40" t="s">
        <v>425</v>
      </c>
      <c r="C8" s="38" t="str">
        <f>VLOOKUP(C7,'BASE DATOS'!A1:J105,3,FALSE)</f>
        <v>CUAHUTEMOC #705 CENTRO</v>
      </c>
      <c r="D8" s="38"/>
      <c r="E8" s="38"/>
      <c r="F8" s="37" t="s">
        <v>430</v>
      </c>
      <c r="G8" s="38" t="str">
        <f>VLOOKUP(C7,'BASE DATOS'!A1:J105,8,FALSE)</f>
        <v>TORNO</v>
      </c>
      <c r="H8" s="42"/>
    </row>
    <row r="9" spans="2:8" x14ac:dyDescent="0.25">
      <c r="B9" s="40" t="s">
        <v>426</v>
      </c>
      <c r="C9" s="38" t="str">
        <f>VLOOKUP(C7,'BASE DATOS'!A1:J106,4,FALSE)</f>
        <v>VILLAGRAN, GTO.</v>
      </c>
      <c r="D9" s="38"/>
      <c r="E9" s="38"/>
      <c r="F9" s="37" t="s">
        <v>431</v>
      </c>
      <c r="G9" s="50">
        <f>VLOOKUP(C7,'BASE DATOS'!A1:J106,9,FALSE)</f>
        <v>38260</v>
      </c>
      <c r="H9" s="42"/>
    </row>
    <row r="10" spans="2:8" x14ac:dyDescent="0.25">
      <c r="B10" s="40" t="s">
        <v>427</v>
      </c>
      <c r="C10" s="38" t="str">
        <f>VLOOKUP(C7,'BASE DATOS'!A1:J107,2,FALSE)</f>
        <v>MUAR871212S46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SIMPLIFICADO DE CONFIANZA</v>
      </c>
      <c r="D11" s="38"/>
      <c r="E11" s="38"/>
      <c r="F11" s="37" t="s">
        <v>433</v>
      </c>
      <c r="G11" s="38" t="str">
        <f>VLOOKUP(C7,'BASE DATOS'!A1:J108,6,FALSE)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0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804</v>
      </c>
      <c r="C13" s="1679"/>
      <c r="D13" s="1679"/>
      <c r="E13" s="60">
        <v>2</v>
      </c>
      <c r="F13" s="60" t="s">
        <v>449</v>
      </c>
      <c r="G13" s="62">
        <v>2745</v>
      </c>
      <c r="H13" s="56">
        <f>+E13*G13</f>
        <v>5490</v>
      </c>
    </row>
    <row r="14" spans="2:8" s="57" customFormat="1" ht="18.75" x14ac:dyDescent="0.3">
      <c r="B14" s="1883" t="s">
        <v>805</v>
      </c>
      <c r="C14" s="1884"/>
      <c r="D14" s="1884"/>
      <c r="E14" s="320"/>
      <c r="F14" s="320"/>
      <c r="G14" s="321"/>
      <c r="H14" s="318">
        <f>+E14*G14</f>
        <v>0</v>
      </c>
    </row>
    <row r="15" spans="2:8" s="57" customFormat="1" ht="18.75" x14ac:dyDescent="0.3">
      <c r="B15" s="1885" t="s">
        <v>806</v>
      </c>
      <c r="C15" s="1886"/>
      <c r="D15" s="1886"/>
      <c r="E15" s="320"/>
      <c r="F15" s="320"/>
      <c r="G15" s="321"/>
      <c r="H15" s="318">
        <f t="shared" ref="H15:H24" si="0">+E15*G15</f>
        <v>0</v>
      </c>
    </row>
    <row r="16" spans="2:8" s="57" customFormat="1" ht="18.75" x14ac:dyDescent="0.3">
      <c r="B16" s="1883"/>
      <c r="C16" s="1884"/>
      <c r="D16" s="1884"/>
      <c r="E16" s="320"/>
      <c r="F16" s="320"/>
      <c r="G16" s="321"/>
      <c r="H16" s="318">
        <f t="shared" si="0"/>
        <v>0</v>
      </c>
    </row>
    <row r="17" spans="2:8" s="57" customFormat="1" ht="18.75" x14ac:dyDescent="0.3">
      <c r="B17" s="1883"/>
      <c r="C17" s="1884"/>
      <c r="D17" s="1884"/>
      <c r="E17" s="320"/>
      <c r="F17" s="320"/>
      <c r="G17" s="321"/>
      <c r="H17" s="318">
        <f t="shared" si="0"/>
        <v>0</v>
      </c>
    </row>
    <row r="18" spans="2:8" s="57" customFormat="1" ht="18.75" x14ac:dyDescent="0.3">
      <c r="B18" s="1883"/>
      <c r="C18" s="1884"/>
      <c r="D18" s="1884"/>
      <c r="E18" s="320"/>
      <c r="F18" s="320"/>
      <c r="G18" s="321"/>
      <c r="H18" s="318">
        <f t="shared" si="0"/>
        <v>0</v>
      </c>
    </row>
    <row r="19" spans="2:8" s="57" customFormat="1" ht="18.75" x14ac:dyDescent="0.3">
      <c r="B19" s="1883"/>
      <c r="C19" s="1884"/>
      <c r="D19" s="1884"/>
      <c r="E19" s="320"/>
      <c r="F19" s="320"/>
      <c r="G19" s="321"/>
      <c r="H19" s="318">
        <f t="shared" si="0"/>
        <v>0</v>
      </c>
    </row>
    <row r="20" spans="2:8" s="57" customFormat="1" ht="18.75" x14ac:dyDescent="0.3">
      <c r="B20" s="1883"/>
      <c r="C20" s="1884"/>
      <c r="D20" s="1884"/>
      <c r="E20" s="320"/>
      <c r="F20" s="320"/>
      <c r="G20" s="321"/>
      <c r="H20" s="318">
        <f t="shared" si="0"/>
        <v>0</v>
      </c>
    </row>
    <row r="21" spans="2:8" s="57" customFormat="1" ht="18.75" x14ac:dyDescent="0.3">
      <c r="B21" s="1883"/>
      <c r="C21" s="1884"/>
      <c r="D21" s="1884"/>
      <c r="E21" s="320"/>
      <c r="F21" s="320"/>
      <c r="G21" s="321"/>
      <c r="H21" s="318">
        <f t="shared" si="0"/>
        <v>0</v>
      </c>
    </row>
    <row r="22" spans="2:8" s="57" customFormat="1" ht="18.75" x14ac:dyDescent="0.3">
      <c r="B22" s="1883"/>
      <c r="C22" s="1884"/>
      <c r="D22" s="1884"/>
      <c r="E22" s="320"/>
      <c r="F22" s="320"/>
      <c r="G22" s="321"/>
      <c r="H22" s="318">
        <f t="shared" si="0"/>
        <v>0</v>
      </c>
    </row>
    <row r="23" spans="2:8" s="57" customFormat="1" ht="18.75" x14ac:dyDescent="0.3">
      <c r="B23" s="1883"/>
      <c r="C23" s="1884"/>
      <c r="D23" s="1884"/>
      <c r="E23" s="320"/>
      <c r="F23" s="320"/>
      <c r="G23" s="321"/>
      <c r="H23" s="318">
        <f t="shared" si="0"/>
        <v>0</v>
      </c>
    </row>
    <row r="24" spans="2:8" s="57" customFormat="1" ht="18.75" x14ac:dyDescent="0.3">
      <c r="B24" s="1883"/>
      <c r="C24" s="1884"/>
      <c r="D24" s="1884"/>
      <c r="E24" s="320"/>
      <c r="F24" s="320"/>
      <c r="G24" s="321"/>
      <c r="H24" s="318">
        <f t="shared" si="0"/>
        <v>0</v>
      </c>
    </row>
    <row r="25" spans="2:8" s="57" customFormat="1" ht="18.75" x14ac:dyDescent="0.3">
      <c r="B25" s="1883"/>
      <c r="C25" s="1884"/>
      <c r="D25" s="1884"/>
      <c r="E25" s="320"/>
      <c r="F25" s="320"/>
      <c r="G25" s="321"/>
      <c r="H25" s="31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88"/>
      <c r="C33" s="1889"/>
      <c r="D33" s="1889"/>
      <c r="E33" s="314"/>
      <c r="F33" s="314"/>
      <c r="G33" s="314"/>
      <c r="H33" s="316"/>
    </row>
    <row r="34" spans="2:8" x14ac:dyDescent="0.25">
      <c r="B34" s="1888"/>
      <c r="C34" s="1889"/>
      <c r="D34" s="1889"/>
      <c r="E34" s="314"/>
      <c r="F34" s="314"/>
      <c r="G34" s="314"/>
      <c r="H34" s="316"/>
    </row>
    <row r="35" spans="2:8" ht="15.75" thickBot="1" x14ac:dyDescent="0.3">
      <c r="B35" s="1890"/>
      <c r="C35" s="1891"/>
      <c r="D35" s="1891"/>
      <c r="E35" s="315"/>
      <c r="F35" s="315"/>
      <c r="G35" s="315"/>
      <c r="H35" s="317"/>
    </row>
    <row r="36" spans="2:8" ht="18.75" x14ac:dyDescent="0.3">
      <c r="G36" s="48" t="s">
        <v>443</v>
      </c>
      <c r="H36" s="64">
        <f>SUM(H13:H25)</f>
        <v>5490</v>
      </c>
    </row>
    <row r="37" spans="2:8" ht="18.75" x14ac:dyDescent="0.3">
      <c r="G37" s="48" t="s">
        <v>444</v>
      </c>
      <c r="H37" s="64">
        <f>+H36*0.16</f>
        <v>878.4</v>
      </c>
    </row>
    <row r="38" spans="2:8" ht="18.75" x14ac:dyDescent="0.3">
      <c r="G38" s="75" t="s">
        <v>464</v>
      </c>
      <c r="H38" s="64">
        <f>+H36*1.25%</f>
        <v>68.625</v>
      </c>
    </row>
    <row r="39" spans="2:8" ht="18.75" x14ac:dyDescent="0.3">
      <c r="G39" s="75" t="s">
        <v>525</v>
      </c>
      <c r="H39" s="64">
        <f>+H36*2%</f>
        <v>109.8</v>
      </c>
    </row>
    <row r="40" spans="2:8" ht="19.5" thickBot="1" x14ac:dyDescent="0.35">
      <c r="G40" s="49" t="s">
        <v>445</v>
      </c>
      <c r="H40" s="65">
        <f>+H36+H37-H38-H39</f>
        <v>6189.9749999999995</v>
      </c>
    </row>
    <row r="42" spans="2:8" x14ac:dyDescent="0.25">
      <c r="B42" s="1876"/>
      <c r="C42" s="1876"/>
      <c r="D42" s="1876"/>
      <c r="E42" s="1876"/>
      <c r="F42" s="1876"/>
    </row>
    <row r="43" spans="2:8" x14ac:dyDescent="0.25">
      <c r="B43" s="1876"/>
      <c r="C43" s="1876"/>
      <c r="D43" s="1876"/>
      <c r="E43" s="1876"/>
      <c r="F43" s="1876"/>
    </row>
    <row r="44" spans="2:8" x14ac:dyDescent="0.25">
      <c r="B44" s="1887" t="s">
        <v>446</v>
      </c>
      <c r="C44" s="1887"/>
      <c r="D44" s="1887"/>
      <c r="E44" s="1887" t="s">
        <v>447</v>
      </c>
      <c r="F44" s="1887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8">
    <tabColor rgb="FF993366"/>
    <pageSetUpPr fitToPage="1"/>
  </sheetPr>
  <dimension ref="B1:H44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6" width="17.7109375" style="32" customWidth="1"/>
    <col min="7" max="7" width="19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807</v>
      </c>
      <c r="E5" s="300" t="s">
        <v>421</v>
      </c>
      <c r="F5" s="33" t="str">
        <f>VLOOKUP(F6,OBRAS!A1:B25,2,FALSE)</f>
        <v>RESIDENCIAL ZURA</v>
      </c>
      <c r="G5" s="1670" t="s">
        <v>423</v>
      </c>
      <c r="H5" s="1674">
        <v>46063</v>
      </c>
    </row>
    <row r="6" spans="2:8" ht="15.75" thickBot="1" x14ac:dyDescent="0.3">
      <c r="B6" s="1669"/>
      <c r="C6" s="1671"/>
      <c r="D6" s="1673"/>
      <c r="E6" s="301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179</v>
      </c>
      <c r="D7" s="36"/>
      <c r="E7" s="36"/>
      <c r="F7" s="35" t="s">
        <v>429</v>
      </c>
      <c r="G7" s="36" t="str">
        <f>VLOOKUP(C7,'BASE DATOS'!A1:J104,7,FALSE)</f>
        <v>tallerllano972@hotmail.com</v>
      </c>
      <c r="H7" s="41"/>
    </row>
    <row r="8" spans="2:8" x14ac:dyDescent="0.25">
      <c r="B8" s="40" t="s">
        <v>425</v>
      </c>
      <c r="C8" s="38" t="str">
        <f>VLOOKUP(C7,'BASE DATOS'!A1:J105,3,FALSE)</f>
        <v>SANTOS DEGOLLADO #117 COL. CENTRO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38000</v>
      </c>
      <c r="H9" s="42"/>
    </row>
    <row r="10" spans="2:8" x14ac:dyDescent="0.25">
      <c r="B10" s="40" t="s">
        <v>427</v>
      </c>
      <c r="C10" s="38" t="str">
        <f>VLOOKUP(C7,'BASE DATOS'!A1:J107,2,FALSE)</f>
        <v>TITG050319CK5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SIMPLIFICADO DE CONFIANZA</v>
      </c>
      <c r="D11" s="38"/>
      <c r="E11" s="38"/>
      <c r="F11" s="37" t="s">
        <v>433</v>
      </c>
      <c r="G11" s="38" t="str">
        <f>VLOOKUP(C7,'BASE DATOS'!A1:J108,6,FALSE)</f>
        <v>461 1247705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0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808</v>
      </c>
      <c r="C13" s="1679"/>
      <c r="D13" s="1679"/>
      <c r="E13" s="60">
        <v>1</v>
      </c>
      <c r="F13" s="60" t="s">
        <v>462</v>
      </c>
      <c r="G13" s="62">
        <v>3500</v>
      </c>
      <c r="H13" s="56">
        <f>+E13*G13</f>
        <v>3500</v>
      </c>
    </row>
    <row r="14" spans="2:8" s="57" customFormat="1" ht="18.75" x14ac:dyDescent="0.3">
      <c r="B14" s="1883" t="s">
        <v>809</v>
      </c>
      <c r="C14" s="1884"/>
      <c r="D14" s="1884"/>
      <c r="E14" s="320">
        <v>1</v>
      </c>
      <c r="F14" s="320" t="s">
        <v>462</v>
      </c>
      <c r="G14" s="321">
        <v>2000</v>
      </c>
      <c r="H14" s="318">
        <f>+E14*G14</f>
        <v>2000</v>
      </c>
    </row>
    <row r="15" spans="2:8" s="57" customFormat="1" ht="18.75" x14ac:dyDescent="0.3">
      <c r="B15" s="1885" t="s">
        <v>806</v>
      </c>
      <c r="C15" s="1886"/>
      <c r="D15" s="1886"/>
      <c r="E15" s="320"/>
      <c r="F15" s="320"/>
      <c r="G15" s="321"/>
      <c r="H15" s="318">
        <f t="shared" ref="H15:H24" si="0">+E15*G15</f>
        <v>0</v>
      </c>
    </row>
    <row r="16" spans="2:8" s="57" customFormat="1" ht="18.75" x14ac:dyDescent="0.3">
      <c r="B16" s="1883"/>
      <c r="C16" s="1884"/>
      <c r="D16" s="1884"/>
      <c r="E16" s="320"/>
      <c r="F16" s="320"/>
      <c r="G16" s="321"/>
      <c r="H16" s="318">
        <f t="shared" si="0"/>
        <v>0</v>
      </c>
    </row>
    <row r="17" spans="2:8" s="57" customFormat="1" ht="18.75" x14ac:dyDescent="0.3">
      <c r="B17" s="1883"/>
      <c r="C17" s="1884"/>
      <c r="D17" s="1884"/>
      <c r="E17" s="320"/>
      <c r="F17" s="320"/>
      <c r="G17" s="321"/>
      <c r="H17" s="318">
        <f t="shared" si="0"/>
        <v>0</v>
      </c>
    </row>
    <row r="18" spans="2:8" s="57" customFormat="1" ht="18.75" x14ac:dyDescent="0.3">
      <c r="B18" s="1883"/>
      <c r="C18" s="1884"/>
      <c r="D18" s="1884"/>
      <c r="E18" s="320"/>
      <c r="F18" s="320"/>
      <c r="G18" s="321"/>
      <c r="H18" s="318">
        <f t="shared" si="0"/>
        <v>0</v>
      </c>
    </row>
    <row r="19" spans="2:8" s="57" customFormat="1" ht="18.75" x14ac:dyDescent="0.3">
      <c r="B19" s="1883"/>
      <c r="C19" s="1884"/>
      <c r="D19" s="1884"/>
      <c r="E19" s="320"/>
      <c r="F19" s="320"/>
      <c r="G19" s="321"/>
      <c r="H19" s="318">
        <f t="shared" si="0"/>
        <v>0</v>
      </c>
    </row>
    <row r="20" spans="2:8" s="57" customFormat="1" ht="18.75" x14ac:dyDescent="0.3">
      <c r="B20" s="1883"/>
      <c r="C20" s="1884"/>
      <c r="D20" s="1884"/>
      <c r="E20" s="320"/>
      <c r="F20" s="320"/>
      <c r="G20" s="321"/>
      <c r="H20" s="318">
        <f t="shared" si="0"/>
        <v>0</v>
      </c>
    </row>
    <row r="21" spans="2:8" s="57" customFormat="1" ht="18.75" x14ac:dyDescent="0.3">
      <c r="B21" s="1883"/>
      <c r="C21" s="1884"/>
      <c r="D21" s="1884"/>
      <c r="E21" s="320"/>
      <c r="F21" s="320"/>
      <c r="G21" s="321"/>
      <c r="H21" s="318">
        <f t="shared" si="0"/>
        <v>0</v>
      </c>
    </row>
    <row r="22" spans="2:8" s="57" customFormat="1" ht="18.75" x14ac:dyDescent="0.3">
      <c r="B22" s="1883"/>
      <c r="C22" s="1884"/>
      <c r="D22" s="1884"/>
      <c r="E22" s="320"/>
      <c r="F22" s="320"/>
      <c r="G22" s="321"/>
      <c r="H22" s="318">
        <f t="shared" si="0"/>
        <v>0</v>
      </c>
    </row>
    <row r="23" spans="2:8" s="57" customFormat="1" ht="18.75" x14ac:dyDescent="0.3">
      <c r="B23" s="1883"/>
      <c r="C23" s="1884"/>
      <c r="D23" s="1884"/>
      <c r="E23" s="320"/>
      <c r="F23" s="320"/>
      <c r="G23" s="321"/>
      <c r="H23" s="318">
        <f t="shared" si="0"/>
        <v>0</v>
      </c>
    </row>
    <row r="24" spans="2:8" s="57" customFormat="1" ht="18.75" x14ac:dyDescent="0.3">
      <c r="B24" s="1883"/>
      <c r="C24" s="1884"/>
      <c r="D24" s="1884"/>
      <c r="E24" s="320"/>
      <c r="F24" s="320"/>
      <c r="G24" s="321"/>
      <c r="H24" s="318">
        <f t="shared" si="0"/>
        <v>0</v>
      </c>
    </row>
    <row r="25" spans="2:8" s="57" customFormat="1" ht="18.75" x14ac:dyDescent="0.3">
      <c r="B25" s="1883"/>
      <c r="C25" s="1884"/>
      <c r="D25" s="1884"/>
      <c r="E25" s="320"/>
      <c r="F25" s="320"/>
      <c r="G25" s="321"/>
      <c r="H25" s="31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88"/>
      <c r="C33" s="1889"/>
      <c r="D33" s="1889"/>
      <c r="E33" s="314"/>
      <c r="F33" s="314"/>
      <c r="G33" s="314"/>
      <c r="H33" s="316"/>
    </row>
    <row r="34" spans="2:8" x14ac:dyDescent="0.25">
      <c r="B34" s="1888"/>
      <c r="C34" s="1889"/>
      <c r="D34" s="1889"/>
      <c r="E34" s="314"/>
      <c r="F34" s="314"/>
      <c r="G34" s="314"/>
      <c r="H34" s="316"/>
    </row>
    <row r="35" spans="2:8" ht="15.75" thickBot="1" x14ac:dyDescent="0.3">
      <c r="B35" s="1890"/>
      <c r="C35" s="1891"/>
      <c r="D35" s="1891"/>
      <c r="E35" s="315"/>
      <c r="F35" s="315"/>
      <c r="G35" s="315"/>
      <c r="H35" s="317"/>
    </row>
    <row r="36" spans="2:8" ht="18.75" x14ac:dyDescent="0.3">
      <c r="G36" s="48" t="s">
        <v>443</v>
      </c>
      <c r="H36" s="64">
        <f>SUM(H13:H25)</f>
        <v>5500</v>
      </c>
    </row>
    <row r="37" spans="2:8" ht="18.75" x14ac:dyDescent="0.3">
      <c r="G37" s="48" t="s">
        <v>444</v>
      </c>
      <c r="H37" s="64">
        <f>+H36*0.16</f>
        <v>880</v>
      </c>
    </row>
    <row r="38" spans="2:8" ht="18.75" x14ac:dyDescent="0.3">
      <c r="G38" s="75" t="s">
        <v>464</v>
      </c>
      <c r="H38" s="64">
        <f>+H36*1.25%</f>
        <v>68.75</v>
      </c>
    </row>
    <row r="39" spans="2:8" ht="18.75" x14ac:dyDescent="0.3">
      <c r="G39" s="75" t="s">
        <v>525</v>
      </c>
      <c r="H39" s="64">
        <f>+H36*2%</f>
        <v>110</v>
      </c>
    </row>
    <row r="40" spans="2:8" ht="19.5" thickBot="1" x14ac:dyDescent="0.35">
      <c r="G40" s="49" t="s">
        <v>445</v>
      </c>
      <c r="H40" s="65">
        <f>+H36+H37-H38-H39</f>
        <v>6201.25</v>
      </c>
    </row>
    <row r="42" spans="2:8" x14ac:dyDescent="0.25">
      <c r="B42" s="1876"/>
      <c r="C42" s="1876"/>
      <c r="D42" s="1876"/>
      <c r="E42" s="1876"/>
      <c r="F42" s="1876"/>
    </row>
    <row r="43" spans="2:8" x14ac:dyDescent="0.25">
      <c r="B43" s="1876"/>
      <c r="C43" s="1876"/>
      <c r="D43" s="1876"/>
      <c r="E43" s="1876"/>
      <c r="F43" s="1876"/>
    </row>
    <row r="44" spans="2:8" x14ac:dyDescent="0.25">
      <c r="B44" s="1887" t="s">
        <v>446</v>
      </c>
      <c r="C44" s="1887"/>
      <c r="D44" s="1887"/>
      <c r="E44" s="1887" t="s">
        <v>447</v>
      </c>
      <c r="F44" s="1887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9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2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810</v>
      </c>
      <c r="E5" s="300" t="s">
        <v>421</v>
      </c>
      <c r="F5" s="33" t="str">
        <f>VLOOKUP(F6,OBRAS!A1:B25,2,FALSE)</f>
        <v>RESIDENCIAL ANCONA</v>
      </c>
      <c r="G5" s="1670" t="s">
        <v>423</v>
      </c>
      <c r="H5" s="1674">
        <v>46063</v>
      </c>
    </row>
    <row r="6" spans="2:8" ht="15.75" thickBot="1" x14ac:dyDescent="0.3">
      <c r="B6" s="1669"/>
      <c r="C6" s="1671"/>
      <c r="D6" s="1673"/>
      <c r="E6" s="301" t="s">
        <v>422</v>
      </c>
      <c r="F6" s="34" t="s">
        <v>392</v>
      </c>
      <c r="G6" s="1671"/>
      <c r="H6" s="1675"/>
    </row>
    <row r="7" spans="2:8" x14ac:dyDescent="0.25">
      <c r="B7" s="39" t="s">
        <v>424</v>
      </c>
      <c r="C7" s="36" t="s">
        <v>276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ANDADOR DIAMANTE #510 COL. SAN JUANICO 1RA SECCION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38020</v>
      </c>
      <c r="H9" s="42"/>
    </row>
    <row r="10" spans="2:8" x14ac:dyDescent="0.25">
      <c r="B10" s="40" t="s">
        <v>427</v>
      </c>
      <c r="C10" s="38" t="str">
        <f>VLOOKUP(C7,'BASE DATOS'!A1:J107,2,FALSE)</f>
        <v>FIAD780302RDA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461 1673196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0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811</v>
      </c>
      <c r="C13" s="1679"/>
      <c r="D13" s="1679"/>
      <c r="E13" s="60">
        <v>4</v>
      </c>
      <c r="F13" s="60" t="s">
        <v>449</v>
      </c>
      <c r="G13" s="62">
        <v>1182</v>
      </c>
      <c r="H13" s="56">
        <f>+E13*G13</f>
        <v>4728</v>
      </c>
    </row>
    <row r="14" spans="2:8" s="57" customFormat="1" ht="18.75" x14ac:dyDescent="0.3">
      <c r="B14" s="1883" t="s">
        <v>812</v>
      </c>
      <c r="C14" s="1884"/>
      <c r="D14" s="1884"/>
      <c r="E14" s="320"/>
      <c r="F14" s="320"/>
      <c r="G14" s="321"/>
      <c r="H14" s="318">
        <f>+E14*G14</f>
        <v>0</v>
      </c>
    </row>
    <row r="15" spans="2:8" s="57" customFormat="1" ht="18.75" x14ac:dyDescent="0.3">
      <c r="B15" s="1883" t="s">
        <v>813</v>
      </c>
      <c r="C15" s="1884"/>
      <c r="D15" s="1884"/>
      <c r="E15" s="320">
        <v>4</v>
      </c>
      <c r="F15" s="320" t="s">
        <v>449</v>
      </c>
      <c r="G15" s="321">
        <v>2016.67</v>
      </c>
      <c r="H15" s="318">
        <f t="shared" ref="H15:H24" si="0">+E15*G15</f>
        <v>8066.68</v>
      </c>
    </row>
    <row r="16" spans="2:8" s="57" customFormat="1" ht="18.75" x14ac:dyDescent="0.3">
      <c r="B16" s="1885" t="s">
        <v>814</v>
      </c>
      <c r="C16" s="1886"/>
      <c r="D16" s="1886"/>
      <c r="E16" s="320"/>
      <c r="F16" s="320"/>
      <c r="G16" s="321"/>
      <c r="H16" s="318">
        <f t="shared" si="0"/>
        <v>0</v>
      </c>
    </row>
    <row r="17" spans="2:8" s="57" customFormat="1" ht="18.75" x14ac:dyDescent="0.3">
      <c r="B17" s="1883"/>
      <c r="C17" s="1884"/>
      <c r="D17" s="1884"/>
      <c r="E17" s="320"/>
      <c r="F17" s="320"/>
      <c r="G17" s="321"/>
      <c r="H17" s="318">
        <f t="shared" si="0"/>
        <v>0</v>
      </c>
    </row>
    <row r="18" spans="2:8" s="57" customFormat="1" ht="18.75" x14ac:dyDescent="0.3">
      <c r="B18" s="1883"/>
      <c r="C18" s="1884"/>
      <c r="D18" s="1884"/>
      <c r="E18" s="320"/>
      <c r="F18" s="320"/>
      <c r="G18" s="321"/>
      <c r="H18" s="318">
        <f t="shared" si="0"/>
        <v>0</v>
      </c>
    </row>
    <row r="19" spans="2:8" s="57" customFormat="1" ht="18.75" x14ac:dyDescent="0.3">
      <c r="B19" s="1883"/>
      <c r="C19" s="1884"/>
      <c r="D19" s="1884"/>
      <c r="E19" s="320"/>
      <c r="F19" s="320"/>
      <c r="G19" s="321"/>
      <c r="H19" s="318">
        <f t="shared" si="0"/>
        <v>0</v>
      </c>
    </row>
    <row r="20" spans="2:8" s="57" customFormat="1" ht="18.75" x14ac:dyDescent="0.3">
      <c r="B20" s="1883"/>
      <c r="C20" s="1884"/>
      <c r="D20" s="1884"/>
      <c r="E20" s="320"/>
      <c r="F20" s="320"/>
      <c r="G20" s="321"/>
      <c r="H20" s="318">
        <f t="shared" si="0"/>
        <v>0</v>
      </c>
    </row>
    <row r="21" spans="2:8" s="57" customFormat="1" ht="18.75" x14ac:dyDescent="0.3">
      <c r="B21" s="1883"/>
      <c r="C21" s="1884"/>
      <c r="D21" s="1884"/>
      <c r="E21" s="320"/>
      <c r="F21" s="320"/>
      <c r="G21" s="321"/>
      <c r="H21" s="318">
        <f t="shared" si="0"/>
        <v>0</v>
      </c>
    </row>
    <row r="22" spans="2:8" s="57" customFormat="1" ht="18.75" x14ac:dyDescent="0.3">
      <c r="B22" s="1883"/>
      <c r="C22" s="1884"/>
      <c r="D22" s="1884"/>
      <c r="E22" s="320"/>
      <c r="F22" s="320"/>
      <c r="G22" s="321"/>
      <c r="H22" s="318">
        <f t="shared" si="0"/>
        <v>0</v>
      </c>
    </row>
    <row r="23" spans="2:8" s="57" customFormat="1" ht="18.75" x14ac:dyDescent="0.3">
      <c r="B23" s="1883"/>
      <c r="C23" s="1884"/>
      <c r="D23" s="1884"/>
      <c r="E23" s="320"/>
      <c r="F23" s="320"/>
      <c r="G23" s="321"/>
      <c r="H23" s="318">
        <f t="shared" si="0"/>
        <v>0</v>
      </c>
    </row>
    <row r="24" spans="2:8" s="57" customFormat="1" ht="18.75" x14ac:dyDescent="0.3">
      <c r="B24" s="1883"/>
      <c r="C24" s="1884"/>
      <c r="D24" s="1884"/>
      <c r="E24" s="320"/>
      <c r="F24" s="320"/>
      <c r="G24" s="321"/>
      <c r="H24" s="318">
        <f t="shared" si="0"/>
        <v>0</v>
      </c>
    </row>
    <row r="25" spans="2:8" s="57" customFormat="1" ht="18.75" x14ac:dyDescent="0.3">
      <c r="B25" s="1883"/>
      <c r="C25" s="1884"/>
      <c r="D25" s="1884"/>
      <c r="E25" s="320"/>
      <c r="F25" s="320"/>
      <c r="G25" s="321"/>
      <c r="H25" s="31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88"/>
      <c r="C33" s="1889"/>
      <c r="D33" s="1889"/>
      <c r="E33" s="314"/>
      <c r="F33" s="314"/>
      <c r="G33" s="314"/>
      <c r="H33" s="316"/>
    </row>
    <row r="34" spans="2:8" x14ac:dyDescent="0.25">
      <c r="B34" s="1888"/>
      <c r="C34" s="1889"/>
      <c r="D34" s="1889"/>
      <c r="E34" s="314"/>
      <c r="F34" s="314"/>
      <c r="G34" s="314"/>
      <c r="H34" s="316"/>
    </row>
    <row r="35" spans="2:8" ht="15.75" thickBot="1" x14ac:dyDescent="0.3">
      <c r="B35" s="1890"/>
      <c r="C35" s="1891"/>
      <c r="D35" s="1891"/>
      <c r="E35" s="315"/>
      <c r="F35" s="315"/>
      <c r="G35" s="315"/>
      <c r="H35" s="317"/>
    </row>
    <row r="36" spans="2:8" ht="18.75" x14ac:dyDescent="0.3">
      <c r="G36" s="48" t="s">
        <v>443</v>
      </c>
      <c r="H36" s="64">
        <f>SUM(H13:H25)</f>
        <v>12794.68</v>
      </c>
    </row>
    <row r="37" spans="2:8" ht="18.75" x14ac:dyDescent="0.3">
      <c r="G37" s="48" t="s">
        <v>444</v>
      </c>
      <c r="H37" s="64">
        <f>+H36*0.16</f>
        <v>2047.1488000000002</v>
      </c>
    </row>
    <row r="38" spans="2:8" ht="19.5" thickBot="1" x14ac:dyDescent="0.35">
      <c r="G38" s="49" t="s">
        <v>445</v>
      </c>
      <c r="H38" s="65">
        <f>+H36+H37</f>
        <v>14841.828800000001</v>
      </c>
    </row>
    <row r="40" spans="2:8" x14ac:dyDescent="0.25">
      <c r="B40" s="1876"/>
      <c r="C40" s="1876"/>
      <c r="D40" s="1876"/>
      <c r="E40" s="1876"/>
      <c r="F40" s="1876"/>
    </row>
    <row r="41" spans="2:8" x14ac:dyDescent="0.25">
      <c r="B41" s="1876"/>
      <c r="C41" s="1876"/>
      <c r="D41" s="1876"/>
      <c r="E41" s="1876"/>
      <c r="F41" s="1876"/>
    </row>
    <row r="42" spans="2:8" x14ac:dyDescent="0.25">
      <c r="B42" s="1887" t="s">
        <v>446</v>
      </c>
      <c r="C42" s="1887"/>
      <c r="D42" s="1887"/>
      <c r="E42" s="1887" t="s">
        <v>447</v>
      </c>
      <c r="F42" s="1887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7109375" style="32" customWidth="1"/>
    <col min="4" max="4" width="14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815</v>
      </c>
      <c r="E5" s="311" t="s">
        <v>421</v>
      </c>
      <c r="F5" s="33" t="str">
        <f>VLOOKUP(F6,OBRAS!A1:B25,2,FALSE)</f>
        <v>EL ENSINO</v>
      </c>
      <c r="G5" s="1670" t="s">
        <v>423</v>
      </c>
      <c r="H5" s="1674">
        <v>46064</v>
      </c>
    </row>
    <row r="6" spans="2:8" ht="15.75" thickBot="1" x14ac:dyDescent="0.3">
      <c r="B6" s="1669"/>
      <c r="C6" s="1671"/>
      <c r="D6" s="1673"/>
      <c r="E6" s="312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816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BLVD. GENERALISIMO DE LAS AMERICAS #6</v>
      </c>
      <c r="D8" s="38"/>
      <c r="E8" s="38"/>
      <c r="F8" s="37" t="s">
        <v>430</v>
      </c>
      <c r="G8" s="38" t="str">
        <f>VLOOKUP(C7,'BASE DATOS'!A1:J105,8,FALSE)</f>
        <v>GASOLINERA</v>
      </c>
      <c r="H8" s="42"/>
    </row>
    <row r="9" spans="2:8" x14ac:dyDescent="0.25">
      <c r="B9" s="40" t="s">
        <v>426</v>
      </c>
      <c r="C9" s="38" t="str">
        <f>VLOOKUP(C7,'BASE DATOS'!A1:J106,4,FALSE)</f>
        <v>ACAMBARO, GTO</v>
      </c>
      <c r="D9" s="38"/>
      <c r="E9" s="38"/>
      <c r="F9" s="37" t="s">
        <v>431</v>
      </c>
      <c r="G9" s="50">
        <f>VLOOKUP(C7,'BASE DATOS'!A1:J106,9,FALSE)</f>
        <v>38600</v>
      </c>
      <c r="H9" s="42"/>
    </row>
    <row r="10" spans="2:8" x14ac:dyDescent="0.25">
      <c r="B10" s="40" t="s">
        <v>427</v>
      </c>
      <c r="C10" s="38" t="str">
        <f>VLOOKUP(C7,'BASE DATOS'!A1:J107,2,FALSE)</f>
        <v>ASM930428DK7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417 172 2022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1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821</v>
      </c>
      <c r="C13" s="1679"/>
      <c r="D13" s="1679"/>
      <c r="E13" s="60">
        <v>4</v>
      </c>
      <c r="F13" s="60" t="s">
        <v>608</v>
      </c>
      <c r="G13" s="62">
        <v>129.31034482758622</v>
      </c>
      <c r="H13" s="56">
        <f>+E13*G13</f>
        <v>517.24137931034488</v>
      </c>
    </row>
    <row r="14" spans="2:8" s="57" customFormat="1" ht="18.75" x14ac:dyDescent="0.3">
      <c r="B14" s="1899" t="s">
        <v>776</v>
      </c>
      <c r="C14" s="1900"/>
      <c r="D14" s="1900"/>
      <c r="E14" s="328"/>
      <c r="F14" s="328"/>
      <c r="G14" s="329"/>
      <c r="H14" s="326">
        <f>+E14*G14</f>
        <v>0</v>
      </c>
    </row>
    <row r="15" spans="2:8" s="57" customFormat="1" ht="18.75" x14ac:dyDescent="0.3">
      <c r="B15" s="1897"/>
      <c r="C15" s="1898"/>
      <c r="D15" s="1898"/>
      <c r="E15" s="328"/>
      <c r="F15" s="328"/>
      <c r="G15" s="329"/>
      <c r="H15" s="326">
        <f t="shared" ref="H15:H24" si="0">+E15*G15</f>
        <v>0</v>
      </c>
    </row>
    <row r="16" spans="2:8" s="57" customFormat="1" ht="18.75" x14ac:dyDescent="0.3">
      <c r="B16" s="1897"/>
      <c r="C16" s="1898"/>
      <c r="D16" s="1898"/>
      <c r="E16" s="328"/>
      <c r="F16" s="328"/>
      <c r="G16" s="329"/>
      <c r="H16" s="326">
        <f t="shared" si="0"/>
        <v>0</v>
      </c>
    </row>
    <row r="17" spans="2:8" s="57" customFormat="1" ht="18.75" x14ac:dyDescent="0.3">
      <c r="B17" s="1897"/>
      <c r="C17" s="1898"/>
      <c r="D17" s="1898"/>
      <c r="E17" s="328"/>
      <c r="F17" s="328"/>
      <c r="G17" s="329"/>
      <c r="H17" s="326">
        <f t="shared" si="0"/>
        <v>0</v>
      </c>
    </row>
    <row r="18" spans="2:8" s="57" customFormat="1" ht="18.75" x14ac:dyDescent="0.3">
      <c r="B18" s="1897"/>
      <c r="C18" s="1898"/>
      <c r="D18" s="1898"/>
      <c r="E18" s="328"/>
      <c r="F18" s="328"/>
      <c r="G18" s="329"/>
      <c r="H18" s="326">
        <f t="shared" si="0"/>
        <v>0</v>
      </c>
    </row>
    <row r="19" spans="2:8" s="57" customFormat="1" ht="18.75" x14ac:dyDescent="0.3">
      <c r="B19" s="1897"/>
      <c r="C19" s="1898"/>
      <c r="D19" s="1898"/>
      <c r="E19" s="328"/>
      <c r="F19" s="328"/>
      <c r="G19" s="329"/>
      <c r="H19" s="326">
        <f t="shared" si="0"/>
        <v>0</v>
      </c>
    </row>
    <row r="20" spans="2:8" s="57" customFormat="1" ht="18.75" x14ac:dyDescent="0.3">
      <c r="B20" s="1897"/>
      <c r="C20" s="1898"/>
      <c r="D20" s="1898"/>
      <c r="E20" s="328"/>
      <c r="F20" s="328"/>
      <c r="G20" s="329"/>
      <c r="H20" s="326">
        <f t="shared" si="0"/>
        <v>0</v>
      </c>
    </row>
    <row r="21" spans="2:8" s="57" customFormat="1" ht="18.75" x14ac:dyDescent="0.3">
      <c r="B21" s="1897"/>
      <c r="C21" s="1898"/>
      <c r="D21" s="1898"/>
      <c r="E21" s="328"/>
      <c r="F21" s="328"/>
      <c r="G21" s="329"/>
      <c r="H21" s="326">
        <f t="shared" si="0"/>
        <v>0</v>
      </c>
    </row>
    <row r="22" spans="2:8" s="57" customFormat="1" ht="18.75" x14ac:dyDescent="0.3">
      <c r="B22" s="1897"/>
      <c r="C22" s="1898"/>
      <c r="D22" s="1898"/>
      <c r="E22" s="328"/>
      <c r="F22" s="328"/>
      <c r="G22" s="329"/>
      <c r="H22" s="326">
        <f t="shared" si="0"/>
        <v>0</v>
      </c>
    </row>
    <row r="23" spans="2:8" s="57" customFormat="1" ht="18.75" x14ac:dyDescent="0.3">
      <c r="B23" s="1897"/>
      <c r="C23" s="1898"/>
      <c r="D23" s="1898"/>
      <c r="E23" s="328"/>
      <c r="F23" s="328"/>
      <c r="G23" s="329"/>
      <c r="H23" s="326">
        <f t="shared" si="0"/>
        <v>0</v>
      </c>
    </row>
    <row r="24" spans="2:8" s="57" customFormat="1" ht="18.75" x14ac:dyDescent="0.3">
      <c r="B24" s="1897"/>
      <c r="C24" s="1898"/>
      <c r="D24" s="1898"/>
      <c r="E24" s="328"/>
      <c r="F24" s="328"/>
      <c r="G24" s="329"/>
      <c r="H24" s="326">
        <f t="shared" si="0"/>
        <v>0</v>
      </c>
    </row>
    <row r="25" spans="2:8" s="57" customFormat="1" ht="18.75" x14ac:dyDescent="0.3">
      <c r="B25" s="1897"/>
      <c r="C25" s="1898"/>
      <c r="D25" s="1898"/>
      <c r="E25" s="328"/>
      <c r="F25" s="328"/>
      <c r="G25" s="329"/>
      <c r="H25" s="32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893"/>
      <c r="C33" s="1894"/>
      <c r="D33" s="1894"/>
      <c r="E33" s="322"/>
      <c r="F33" s="322"/>
      <c r="G33" s="322"/>
      <c r="H33" s="324"/>
    </row>
    <row r="34" spans="2:8" x14ac:dyDescent="0.25">
      <c r="B34" s="1893"/>
      <c r="C34" s="1894"/>
      <c r="D34" s="1894"/>
      <c r="E34" s="322"/>
      <c r="F34" s="322"/>
      <c r="G34" s="322"/>
      <c r="H34" s="324"/>
    </row>
    <row r="35" spans="2:8" ht="15.75" thickBot="1" x14ac:dyDescent="0.3">
      <c r="B35" s="1895"/>
      <c r="C35" s="1896"/>
      <c r="D35" s="1896"/>
      <c r="E35" s="323"/>
      <c r="F35" s="323"/>
      <c r="G35" s="323"/>
      <c r="H35" s="325"/>
    </row>
    <row r="36" spans="2:8" ht="18.75" x14ac:dyDescent="0.3">
      <c r="G36" s="48" t="s">
        <v>443</v>
      </c>
      <c r="H36" s="64">
        <f>SUM(H13:H25)</f>
        <v>517.24137931034488</v>
      </c>
    </row>
    <row r="37" spans="2:8" ht="18.75" x14ac:dyDescent="0.3">
      <c r="G37" s="48" t="s">
        <v>444</v>
      </c>
      <c r="H37" s="64">
        <f>+H36*0.16</f>
        <v>82.758620689655189</v>
      </c>
    </row>
    <row r="38" spans="2:8" ht="19.5" thickBot="1" x14ac:dyDescent="0.35">
      <c r="G38" s="49" t="s">
        <v>445</v>
      </c>
      <c r="H38" s="65">
        <f>+H36+H37</f>
        <v>600.00000000000011</v>
      </c>
    </row>
    <row r="40" spans="2:8" x14ac:dyDescent="0.25">
      <c r="B40" s="1889"/>
      <c r="C40" s="1889"/>
      <c r="D40" s="1889"/>
      <c r="E40" s="1889"/>
      <c r="F40" s="1889"/>
    </row>
    <row r="41" spans="2:8" x14ac:dyDescent="0.25">
      <c r="B41" s="1889"/>
      <c r="C41" s="1889"/>
      <c r="D41" s="1889"/>
      <c r="E41" s="1889"/>
      <c r="F41" s="1889"/>
    </row>
    <row r="42" spans="2:8" x14ac:dyDescent="0.25">
      <c r="B42" s="1892" t="s">
        <v>446</v>
      </c>
      <c r="C42" s="1892"/>
      <c r="D42" s="1892"/>
      <c r="E42" s="1892" t="s">
        <v>447</v>
      </c>
      <c r="F42" s="1892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5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85546875" style="32" customWidth="1"/>
    <col min="4" max="4" width="14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822</v>
      </c>
      <c r="E5" s="330" t="s">
        <v>421</v>
      </c>
      <c r="F5" s="33" t="str">
        <f>VLOOKUP(F6,OBRAS!A1:B25,2,FALSE)</f>
        <v>RESIDENCIAL ZURA</v>
      </c>
      <c r="G5" s="1670" t="s">
        <v>423</v>
      </c>
      <c r="H5" s="1674">
        <v>46065</v>
      </c>
    </row>
    <row r="6" spans="2:8" ht="15.75" thickBot="1" x14ac:dyDescent="0.3">
      <c r="B6" s="1669"/>
      <c r="C6" s="1671"/>
      <c r="D6" s="1673"/>
      <c r="E6" s="331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688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CARR. MIGUEL ALEMAN 110 KM 12.5 COL. LA FE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SAN NICOLAS DE LOS GARZA, NL</v>
      </c>
      <c r="D9" s="38"/>
      <c r="E9" s="38"/>
      <c r="F9" s="37" t="s">
        <v>431</v>
      </c>
      <c r="G9" s="50">
        <f>VLOOKUP(C7,'BASE DATOS'!A1:J106,9,FALSE)</f>
        <v>66477</v>
      </c>
      <c r="H9" s="42"/>
    </row>
    <row r="10" spans="2:8" x14ac:dyDescent="0.25">
      <c r="B10" s="40" t="s">
        <v>427</v>
      </c>
      <c r="C10" s="38" t="str">
        <f>VLOOKUP(C7,'BASE DATOS'!A1:J107,2,FALSE)</f>
        <v>MAQ840621I76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477 730 1264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3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601</v>
      </c>
      <c r="C13" s="1679"/>
      <c r="D13" s="1679"/>
      <c r="E13" s="60">
        <v>1</v>
      </c>
      <c r="F13" s="60" t="s">
        <v>449</v>
      </c>
      <c r="G13" s="62">
        <v>587.78</v>
      </c>
      <c r="H13" s="56">
        <f>+E13*G13</f>
        <v>587.78</v>
      </c>
    </row>
    <row r="14" spans="2:8" s="57" customFormat="1" ht="18.75" x14ac:dyDescent="0.3">
      <c r="B14" s="1906" t="s">
        <v>600</v>
      </c>
      <c r="C14" s="1907"/>
      <c r="D14" s="1907"/>
      <c r="E14" s="342">
        <v>1</v>
      </c>
      <c r="F14" s="342" t="s">
        <v>449</v>
      </c>
      <c r="G14" s="343">
        <v>1268.0999999999999</v>
      </c>
      <c r="H14" s="340">
        <f>+E14*G14</f>
        <v>1268.0999999999999</v>
      </c>
    </row>
    <row r="15" spans="2:8" s="57" customFormat="1" ht="18.75" x14ac:dyDescent="0.3">
      <c r="B15" s="1906" t="s">
        <v>823</v>
      </c>
      <c r="C15" s="1907"/>
      <c r="D15" s="1907"/>
      <c r="E15" s="342">
        <v>1</v>
      </c>
      <c r="F15" s="342" t="s">
        <v>449</v>
      </c>
      <c r="G15" s="343">
        <v>1398.06</v>
      </c>
      <c r="H15" s="340">
        <f t="shared" ref="H15:H24" si="0">+E15*G15</f>
        <v>1398.06</v>
      </c>
    </row>
    <row r="16" spans="2:8" s="57" customFormat="1" ht="18.75" x14ac:dyDescent="0.3">
      <c r="B16" s="1906" t="s">
        <v>824</v>
      </c>
      <c r="C16" s="1907"/>
      <c r="D16" s="1907"/>
      <c r="E16" s="342">
        <v>1</v>
      </c>
      <c r="F16" s="342" t="s">
        <v>449</v>
      </c>
      <c r="G16" s="343">
        <v>1764.44</v>
      </c>
      <c r="H16" s="340">
        <f t="shared" si="0"/>
        <v>1764.44</v>
      </c>
    </row>
    <row r="17" spans="2:8" s="57" customFormat="1" ht="18.75" x14ac:dyDescent="0.3">
      <c r="B17" s="1908" t="s">
        <v>825</v>
      </c>
      <c r="C17" s="1909"/>
      <c r="D17" s="1909"/>
      <c r="E17" s="342"/>
      <c r="F17" s="342"/>
      <c r="G17" s="343"/>
      <c r="H17" s="340">
        <f t="shared" si="0"/>
        <v>0</v>
      </c>
    </row>
    <row r="18" spans="2:8" s="57" customFormat="1" ht="18.75" x14ac:dyDescent="0.3">
      <c r="B18" s="1906"/>
      <c r="C18" s="1907"/>
      <c r="D18" s="1907"/>
      <c r="E18" s="342"/>
      <c r="F18" s="342"/>
      <c r="G18" s="343"/>
      <c r="H18" s="340">
        <f t="shared" si="0"/>
        <v>0</v>
      </c>
    </row>
    <row r="19" spans="2:8" s="57" customFormat="1" ht="18.75" x14ac:dyDescent="0.3">
      <c r="B19" s="1906"/>
      <c r="C19" s="1907"/>
      <c r="D19" s="1907"/>
      <c r="E19" s="342"/>
      <c r="F19" s="342"/>
      <c r="G19" s="343"/>
      <c r="H19" s="340">
        <f t="shared" si="0"/>
        <v>0</v>
      </c>
    </row>
    <row r="20" spans="2:8" s="57" customFormat="1" ht="18.75" x14ac:dyDescent="0.3">
      <c r="B20" s="1906"/>
      <c r="C20" s="1907"/>
      <c r="D20" s="1907"/>
      <c r="E20" s="342"/>
      <c r="F20" s="342"/>
      <c r="G20" s="343"/>
      <c r="H20" s="340">
        <f t="shared" si="0"/>
        <v>0</v>
      </c>
    </row>
    <row r="21" spans="2:8" s="57" customFormat="1" ht="18.75" x14ac:dyDescent="0.3">
      <c r="B21" s="1906"/>
      <c r="C21" s="1907"/>
      <c r="D21" s="1907"/>
      <c r="E21" s="342"/>
      <c r="F21" s="342"/>
      <c r="G21" s="343"/>
      <c r="H21" s="340">
        <f t="shared" si="0"/>
        <v>0</v>
      </c>
    </row>
    <row r="22" spans="2:8" s="57" customFormat="1" ht="18.75" x14ac:dyDescent="0.3">
      <c r="B22" s="1906"/>
      <c r="C22" s="1907"/>
      <c r="D22" s="1907"/>
      <c r="E22" s="342"/>
      <c r="F22" s="342"/>
      <c r="G22" s="343"/>
      <c r="H22" s="340">
        <f t="shared" si="0"/>
        <v>0</v>
      </c>
    </row>
    <row r="23" spans="2:8" s="57" customFormat="1" ht="18.75" x14ac:dyDescent="0.3">
      <c r="B23" s="1906"/>
      <c r="C23" s="1907"/>
      <c r="D23" s="1907"/>
      <c r="E23" s="342"/>
      <c r="F23" s="342"/>
      <c r="G23" s="343"/>
      <c r="H23" s="340">
        <f t="shared" si="0"/>
        <v>0</v>
      </c>
    </row>
    <row r="24" spans="2:8" s="57" customFormat="1" ht="18.75" x14ac:dyDescent="0.3">
      <c r="B24" s="1906"/>
      <c r="C24" s="1907"/>
      <c r="D24" s="1907"/>
      <c r="E24" s="342"/>
      <c r="F24" s="342"/>
      <c r="G24" s="343"/>
      <c r="H24" s="340">
        <f t="shared" si="0"/>
        <v>0</v>
      </c>
    </row>
    <row r="25" spans="2:8" s="57" customFormat="1" ht="18.75" x14ac:dyDescent="0.3">
      <c r="B25" s="1906"/>
      <c r="C25" s="1907"/>
      <c r="D25" s="1907"/>
      <c r="E25" s="342"/>
      <c r="F25" s="342"/>
      <c r="G25" s="343"/>
      <c r="H25" s="34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02"/>
      <c r="C33" s="1903"/>
      <c r="D33" s="1903"/>
      <c r="E33" s="336"/>
      <c r="F33" s="336"/>
      <c r="G33" s="336"/>
      <c r="H33" s="338"/>
    </row>
    <row r="34" spans="2:8" x14ac:dyDescent="0.25">
      <c r="B34" s="1902"/>
      <c r="C34" s="1903"/>
      <c r="D34" s="1903"/>
      <c r="E34" s="336"/>
      <c r="F34" s="336"/>
      <c r="G34" s="336"/>
      <c r="H34" s="338"/>
    </row>
    <row r="35" spans="2:8" ht="15.75" thickBot="1" x14ac:dyDescent="0.3">
      <c r="B35" s="1904"/>
      <c r="C35" s="1905"/>
      <c r="D35" s="1905"/>
      <c r="E35" s="337"/>
      <c r="F35" s="337"/>
      <c r="G35" s="337"/>
      <c r="H35" s="339"/>
    </row>
    <row r="36" spans="2:8" ht="18.75" x14ac:dyDescent="0.3">
      <c r="G36" s="48" t="s">
        <v>443</v>
      </c>
      <c r="H36" s="64">
        <f>SUM(H13:H25)</f>
        <v>5018.3799999999992</v>
      </c>
    </row>
    <row r="37" spans="2:8" ht="18.75" x14ac:dyDescent="0.3">
      <c r="G37" s="48" t="s">
        <v>444</v>
      </c>
      <c r="H37" s="64">
        <f>+H36*0.16</f>
        <v>802.94079999999985</v>
      </c>
    </row>
    <row r="38" spans="2:8" ht="19.5" thickBot="1" x14ac:dyDescent="0.35">
      <c r="G38" s="49" t="s">
        <v>445</v>
      </c>
      <c r="H38" s="65">
        <f>+H36+H37</f>
        <v>5821.3207999999995</v>
      </c>
    </row>
    <row r="40" spans="2:8" x14ac:dyDescent="0.25">
      <c r="B40" s="1894"/>
      <c r="C40" s="1894"/>
      <c r="D40" s="1894"/>
      <c r="E40" s="1894"/>
      <c r="F40" s="1894"/>
    </row>
    <row r="41" spans="2:8" x14ac:dyDescent="0.25">
      <c r="B41" s="1894"/>
      <c r="C41" s="1894"/>
      <c r="D41" s="1894"/>
      <c r="E41" s="1894"/>
      <c r="F41" s="1894"/>
    </row>
    <row r="42" spans="2:8" x14ac:dyDescent="0.25">
      <c r="B42" s="1901" t="s">
        <v>446</v>
      </c>
      <c r="C42" s="1901"/>
      <c r="D42" s="1901"/>
      <c r="E42" s="1901" t="s">
        <v>447</v>
      </c>
      <c r="F42" s="1901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2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2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826</v>
      </c>
      <c r="E5" s="330" t="s">
        <v>421</v>
      </c>
      <c r="F5" s="33" t="str">
        <f>VLOOKUP(F6,OBRAS!A1:B25,2,FALSE)</f>
        <v>EL TAJO</v>
      </c>
      <c r="G5" s="1670" t="s">
        <v>423</v>
      </c>
      <c r="H5" s="1674">
        <v>46065</v>
      </c>
    </row>
    <row r="6" spans="2:8" ht="15.75" thickBot="1" x14ac:dyDescent="0.3">
      <c r="B6" s="1669"/>
      <c r="C6" s="1671"/>
      <c r="D6" s="1673"/>
      <c r="E6" s="331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141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 xml:space="preserve">ENRIQUE COLUNGA #346, COL. BARRIO DE GPE. </v>
      </c>
      <c r="D8" s="38"/>
      <c r="E8" s="38"/>
      <c r="F8" s="37" t="s">
        <v>430</v>
      </c>
      <c r="G8" s="38" t="str">
        <f>VLOOKUP(C7,'BASE DATOS'!A1:J105,8,FALSE)</f>
        <v>BAÑOS PORTATILES</v>
      </c>
      <c r="H8" s="42"/>
    </row>
    <row r="9" spans="2:8" x14ac:dyDescent="0.25">
      <c r="B9" s="40" t="s">
        <v>426</v>
      </c>
      <c r="C9" s="38" t="str">
        <f>VLOOKUP(C7,'BASE DATOS'!A1:J106,4,FALSE)</f>
        <v>IRAPUATO, GTO.</v>
      </c>
      <c r="D9" s="38"/>
      <c r="E9" s="38"/>
      <c r="F9" s="37" t="s">
        <v>431</v>
      </c>
      <c r="G9" s="50">
        <f>VLOOKUP(C7,'BASE DATOS'!A1:J106,9,FALSE)</f>
        <v>36580</v>
      </c>
      <c r="H9" s="42"/>
    </row>
    <row r="10" spans="2:8" x14ac:dyDescent="0.25">
      <c r="B10" s="40" t="s">
        <v>427</v>
      </c>
      <c r="C10" s="38" t="str">
        <f>VLOOKUP(C7,'BASE DATOS'!A1:J107,2,FALSE)</f>
        <v>AOMJ5201211S8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462 6235100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3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827</v>
      </c>
      <c r="C13" s="1679"/>
      <c r="D13" s="1679"/>
      <c r="E13" s="60">
        <v>1</v>
      </c>
      <c r="F13" s="60" t="s">
        <v>462</v>
      </c>
      <c r="G13" s="62">
        <v>1300</v>
      </c>
      <c r="H13" s="56">
        <f>+E13*G13</f>
        <v>1300</v>
      </c>
    </row>
    <row r="14" spans="2:8" s="57" customFormat="1" ht="18.75" x14ac:dyDescent="0.3">
      <c r="B14" s="1906" t="s">
        <v>828</v>
      </c>
      <c r="C14" s="1907"/>
      <c r="D14" s="1907"/>
      <c r="E14" s="342"/>
      <c r="F14" s="342"/>
      <c r="G14" s="343"/>
      <c r="H14" s="340">
        <f>+E14*G14</f>
        <v>0</v>
      </c>
    </row>
    <row r="15" spans="2:8" s="57" customFormat="1" ht="18.75" x14ac:dyDescent="0.3">
      <c r="B15" s="1906"/>
      <c r="C15" s="1907"/>
      <c r="D15" s="1907"/>
      <c r="E15" s="342"/>
      <c r="F15" s="342"/>
      <c r="G15" s="343"/>
      <c r="H15" s="340">
        <f t="shared" ref="H15:H24" si="0">+E15*G15</f>
        <v>0</v>
      </c>
    </row>
    <row r="16" spans="2:8" s="57" customFormat="1" ht="18.75" x14ac:dyDescent="0.3">
      <c r="B16" s="1906"/>
      <c r="C16" s="1907"/>
      <c r="D16" s="1907"/>
      <c r="E16" s="342"/>
      <c r="F16" s="342"/>
      <c r="G16" s="343"/>
      <c r="H16" s="340">
        <f t="shared" si="0"/>
        <v>0</v>
      </c>
    </row>
    <row r="17" spans="2:8" s="57" customFormat="1" ht="18.75" x14ac:dyDescent="0.3">
      <c r="B17" s="1906"/>
      <c r="C17" s="1907"/>
      <c r="D17" s="1907"/>
      <c r="E17" s="342"/>
      <c r="F17" s="342"/>
      <c r="G17" s="343"/>
      <c r="H17" s="340">
        <f t="shared" si="0"/>
        <v>0</v>
      </c>
    </row>
    <row r="18" spans="2:8" s="57" customFormat="1" ht="18.75" x14ac:dyDescent="0.3">
      <c r="B18" s="1906"/>
      <c r="C18" s="1907"/>
      <c r="D18" s="1907"/>
      <c r="E18" s="342"/>
      <c r="F18" s="342"/>
      <c r="G18" s="343"/>
      <c r="H18" s="340">
        <f t="shared" si="0"/>
        <v>0</v>
      </c>
    </row>
    <row r="19" spans="2:8" s="57" customFormat="1" ht="18.75" x14ac:dyDescent="0.3">
      <c r="B19" s="1906"/>
      <c r="C19" s="1907"/>
      <c r="D19" s="1907"/>
      <c r="E19" s="342"/>
      <c r="F19" s="342"/>
      <c r="G19" s="343"/>
      <c r="H19" s="340">
        <f t="shared" si="0"/>
        <v>0</v>
      </c>
    </row>
    <row r="20" spans="2:8" s="57" customFormat="1" ht="18.75" x14ac:dyDescent="0.3">
      <c r="B20" s="1906"/>
      <c r="C20" s="1907"/>
      <c r="D20" s="1907"/>
      <c r="E20" s="342"/>
      <c r="F20" s="342"/>
      <c r="G20" s="343"/>
      <c r="H20" s="340">
        <f t="shared" si="0"/>
        <v>0</v>
      </c>
    </row>
    <row r="21" spans="2:8" s="57" customFormat="1" ht="18.75" x14ac:dyDescent="0.3">
      <c r="B21" s="1906"/>
      <c r="C21" s="1907"/>
      <c r="D21" s="1907"/>
      <c r="E21" s="342"/>
      <c r="F21" s="342"/>
      <c r="G21" s="343"/>
      <c r="H21" s="340">
        <f t="shared" si="0"/>
        <v>0</v>
      </c>
    </row>
    <row r="22" spans="2:8" s="57" customFormat="1" ht="18.75" x14ac:dyDescent="0.3">
      <c r="B22" s="1906"/>
      <c r="C22" s="1907"/>
      <c r="D22" s="1907"/>
      <c r="E22" s="342"/>
      <c r="F22" s="342"/>
      <c r="G22" s="343"/>
      <c r="H22" s="340">
        <f t="shared" si="0"/>
        <v>0</v>
      </c>
    </row>
    <row r="23" spans="2:8" s="57" customFormat="1" ht="18.75" x14ac:dyDescent="0.3">
      <c r="B23" s="1906"/>
      <c r="C23" s="1907"/>
      <c r="D23" s="1907"/>
      <c r="E23" s="342"/>
      <c r="F23" s="342"/>
      <c r="G23" s="343"/>
      <c r="H23" s="340">
        <f t="shared" si="0"/>
        <v>0</v>
      </c>
    </row>
    <row r="24" spans="2:8" s="57" customFormat="1" ht="18.75" x14ac:dyDescent="0.3">
      <c r="B24" s="1906"/>
      <c r="C24" s="1907"/>
      <c r="D24" s="1907"/>
      <c r="E24" s="342"/>
      <c r="F24" s="342"/>
      <c r="G24" s="343"/>
      <c r="H24" s="340">
        <f t="shared" si="0"/>
        <v>0</v>
      </c>
    </row>
    <row r="25" spans="2:8" s="57" customFormat="1" ht="18.75" x14ac:dyDescent="0.3">
      <c r="B25" s="1906"/>
      <c r="C25" s="1907"/>
      <c r="D25" s="1907"/>
      <c r="E25" s="342"/>
      <c r="F25" s="342"/>
      <c r="G25" s="343"/>
      <c r="H25" s="34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02"/>
      <c r="C33" s="1903"/>
      <c r="D33" s="1903"/>
      <c r="E33" s="336"/>
      <c r="F33" s="336"/>
      <c r="G33" s="336"/>
      <c r="H33" s="338"/>
    </row>
    <row r="34" spans="2:8" x14ac:dyDescent="0.25">
      <c r="B34" s="1902"/>
      <c r="C34" s="1903"/>
      <c r="D34" s="1903"/>
      <c r="E34" s="336"/>
      <c r="F34" s="336"/>
      <c r="G34" s="336"/>
      <c r="H34" s="338"/>
    </row>
    <row r="35" spans="2:8" ht="15.75" thickBot="1" x14ac:dyDescent="0.3">
      <c r="B35" s="1904"/>
      <c r="C35" s="1905"/>
      <c r="D35" s="1905"/>
      <c r="E35" s="337"/>
      <c r="F35" s="337"/>
      <c r="G35" s="337"/>
      <c r="H35" s="339"/>
    </row>
    <row r="36" spans="2:8" ht="18.75" x14ac:dyDescent="0.3">
      <c r="G36" s="48" t="s">
        <v>443</v>
      </c>
      <c r="H36" s="64">
        <f>SUM(H13:H25)</f>
        <v>1300</v>
      </c>
    </row>
    <row r="37" spans="2:8" ht="18.75" x14ac:dyDescent="0.3">
      <c r="G37" s="48" t="s">
        <v>444</v>
      </c>
      <c r="H37" s="64">
        <f>+H36*0.16</f>
        <v>208</v>
      </c>
    </row>
    <row r="38" spans="2:8" ht="19.5" thickBot="1" x14ac:dyDescent="0.35">
      <c r="G38" s="49" t="s">
        <v>445</v>
      </c>
      <c r="H38" s="65">
        <f>+H36+H37</f>
        <v>1508</v>
      </c>
    </row>
    <row r="40" spans="2:8" x14ac:dyDescent="0.25">
      <c r="B40" s="1894"/>
      <c r="C40" s="1894"/>
      <c r="D40" s="1894"/>
      <c r="E40" s="1894"/>
      <c r="F40" s="1894"/>
    </row>
    <row r="41" spans="2:8" x14ac:dyDescent="0.25">
      <c r="B41" s="1894"/>
      <c r="C41" s="1894"/>
      <c r="D41" s="1894"/>
      <c r="E41" s="1894"/>
      <c r="F41" s="1894"/>
    </row>
    <row r="42" spans="2:8" x14ac:dyDescent="0.25">
      <c r="B42" s="1901" t="s">
        <v>446</v>
      </c>
      <c r="C42" s="1901"/>
      <c r="D42" s="1901"/>
      <c r="E42" s="1901" t="s">
        <v>447</v>
      </c>
      <c r="F42" s="1901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3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829</v>
      </c>
      <c r="E5" s="333" t="s">
        <v>421</v>
      </c>
      <c r="F5" s="33" t="str">
        <f>VLOOKUP(F6,OBRAS!A1:B25,2,FALSE)</f>
        <v>EL TAJO</v>
      </c>
      <c r="G5" s="1670" t="s">
        <v>423</v>
      </c>
      <c r="H5" s="1674">
        <v>46065</v>
      </c>
    </row>
    <row r="6" spans="2:8" ht="15.75" thickBot="1" x14ac:dyDescent="0.3">
      <c r="B6" s="1669"/>
      <c r="C6" s="1671"/>
      <c r="D6" s="1673"/>
      <c r="E6" s="334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155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>SAN LUIS DE LA PAZ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GTO.</v>
      </c>
      <c r="D9" s="38"/>
      <c r="E9" s="38"/>
      <c r="F9" s="37" t="s">
        <v>431</v>
      </c>
      <c r="G9" s="50">
        <f>VLOOKUP(C7,'BASE DATOS'!A1:J106,9,FALSE)</f>
        <v>37800</v>
      </c>
      <c r="H9" s="42"/>
    </row>
    <row r="10" spans="2:8" x14ac:dyDescent="0.25">
      <c r="B10" s="40" t="s">
        <v>427</v>
      </c>
      <c r="C10" s="38" t="str">
        <f>VLOOKUP(C7,'BASE DATOS'!A1:J107,2,FALSE)</f>
        <v>EIMC7206122U1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3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830</v>
      </c>
      <c r="C13" s="1679"/>
      <c r="D13" s="1679"/>
      <c r="E13" s="60">
        <v>1</v>
      </c>
      <c r="F13" s="60" t="s">
        <v>462</v>
      </c>
      <c r="G13" s="62">
        <v>1000</v>
      </c>
      <c r="H13" s="56">
        <f>+E13*G13</f>
        <v>1000</v>
      </c>
    </row>
    <row r="14" spans="2:8" s="57" customFormat="1" ht="18.75" x14ac:dyDescent="0.3">
      <c r="B14" s="1912" t="s">
        <v>831</v>
      </c>
      <c r="C14" s="1913"/>
      <c r="D14" s="1913"/>
      <c r="E14" s="353"/>
      <c r="F14" s="353"/>
      <c r="G14" s="354"/>
      <c r="H14" s="351">
        <f>+E14*G14</f>
        <v>0</v>
      </c>
    </row>
    <row r="15" spans="2:8" s="57" customFormat="1" ht="18.75" x14ac:dyDescent="0.3">
      <c r="B15" s="1910"/>
      <c r="C15" s="1911"/>
      <c r="D15" s="1911"/>
      <c r="E15" s="353"/>
      <c r="F15" s="353"/>
      <c r="G15" s="354"/>
      <c r="H15" s="351">
        <f t="shared" ref="H15:H24" si="0">+E15*G15</f>
        <v>0</v>
      </c>
    </row>
    <row r="16" spans="2:8" s="57" customFormat="1" ht="18.75" x14ac:dyDescent="0.3">
      <c r="B16" s="1910"/>
      <c r="C16" s="1911"/>
      <c r="D16" s="1911"/>
      <c r="E16" s="353"/>
      <c r="F16" s="353"/>
      <c r="G16" s="354"/>
      <c r="H16" s="351">
        <f t="shared" si="0"/>
        <v>0</v>
      </c>
    </row>
    <row r="17" spans="2:8" s="57" customFormat="1" ht="18.75" x14ac:dyDescent="0.3">
      <c r="B17" s="1910"/>
      <c r="C17" s="1911"/>
      <c r="D17" s="1911"/>
      <c r="E17" s="353"/>
      <c r="F17" s="353"/>
      <c r="G17" s="354"/>
      <c r="H17" s="351">
        <f t="shared" si="0"/>
        <v>0</v>
      </c>
    </row>
    <row r="18" spans="2:8" s="57" customFormat="1" ht="18.75" x14ac:dyDescent="0.3">
      <c r="B18" s="1910"/>
      <c r="C18" s="1911"/>
      <c r="D18" s="1911"/>
      <c r="E18" s="353"/>
      <c r="F18" s="353"/>
      <c r="G18" s="354"/>
      <c r="H18" s="351">
        <f t="shared" si="0"/>
        <v>0</v>
      </c>
    </row>
    <row r="19" spans="2:8" s="57" customFormat="1" ht="18.75" x14ac:dyDescent="0.3">
      <c r="B19" s="1910"/>
      <c r="C19" s="1911"/>
      <c r="D19" s="1911"/>
      <c r="E19" s="353"/>
      <c r="F19" s="353"/>
      <c r="G19" s="354"/>
      <c r="H19" s="351">
        <f t="shared" si="0"/>
        <v>0</v>
      </c>
    </row>
    <row r="20" spans="2:8" s="57" customFormat="1" ht="18.75" x14ac:dyDescent="0.3">
      <c r="B20" s="1910"/>
      <c r="C20" s="1911"/>
      <c r="D20" s="1911"/>
      <c r="E20" s="353"/>
      <c r="F20" s="353"/>
      <c r="G20" s="354"/>
      <c r="H20" s="351">
        <f t="shared" si="0"/>
        <v>0</v>
      </c>
    </row>
    <row r="21" spans="2:8" s="57" customFormat="1" ht="18.75" x14ac:dyDescent="0.3">
      <c r="B21" s="1910"/>
      <c r="C21" s="1911"/>
      <c r="D21" s="1911"/>
      <c r="E21" s="353"/>
      <c r="F21" s="353"/>
      <c r="G21" s="354"/>
      <c r="H21" s="351">
        <f t="shared" si="0"/>
        <v>0</v>
      </c>
    </row>
    <row r="22" spans="2:8" s="57" customFormat="1" ht="18.75" x14ac:dyDescent="0.3">
      <c r="B22" s="1910"/>
      <c r="C22" s="1911"/>
      <c r="D22" s="1911"/>
      <c r="E22" s="353"/>
      <c r="F22" s="353"/>
      <c r="G22" s="354"/>
      <c r="H22" s="351">
        <f t="shared" si="0"/>
        <v>0</v>
      </c>
    </row>
    <row r="23" spans="2:8" s="57" customFormat="1" ht="18.75" x14ac:dyDescent="0.3">
      <c r="B23" s="1910"/>
      <c r="C23" s="1911"/>
      <c r="D23" s="1911"/>
      <c r="E23" s="353"/>
      <c r="F23" s="353"/>
      <c r="G23" s="354"/>
      <c r="H23" s="351">
        <f t="shared" si="0"/>
        <v>0</v>
      </c>
    </row>
    <row r="24" spans="2:8" s="57" customFormat="1" ht="18.75" x14ac:dyDescent="0.3">
      <c r="B24" s="1910"/>
      <c r="C24" s="1911"/>
      <c r="D24" s="1911"/>
      <c r="E24" s="353"/>
      <c r="F24" s="353"/>
      <c r="G24" s="354"/>
      <c r="H24" s="351">
        <f t="shared" si="0"/>
        <v>0</v>
      </c>
    </row>
    <row r="25" spans="2:8" s="57" customFormat="1" ht="18.75" x14ac:dyDescent="0.3">
      <c r="B25" s="1910"/>
      <c r="C25" s="1911"/>
      <c r="D25" s="1911"/>
      <c r="E25" s="353"/>
      <c r="F25" s="353"/>
      <c r="G25" s="354"/>
      <c r="H25" s="35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15"/>
      <c r="C33" s="1916"/>
      <c r="D33" s="1916"/>
      <c r="E33" s="347"/>
      <c r="F33" s="347"/>
      <c r="G33" s="347"/>
      <c r="H33" s="349"/>
    </row>
    <row r="34" spans="2:8" x14ac:dyDescent="0.25">
      <c r="B34" s="1915"/>
      <c r="C34" s="1916"/>
      <c r="D34" s="1916"/>
      <c r="E34" s="347"/>
      <c r="F34" s="347"/>
      <c r="G34" s="347"/>
      <c r="H34" s="349"/>
    </row>
    <row r="35" spans="2:8" ht="15.75" thickBot="1" x14ac:dyDescent="0.3">
      <c r="B35" s="1917"/>
      <c r="C35" s="1918"/>
      <c r="D35" s="1918"/>
      <c r="E35" s="348"/>
      <c r="F35" s="348"/>
      <c r="G35" s="348"/>
      <c r="H35" s="350"/>
    </row>
    <row r="36" spans="2:8" ht="18.75" x14ac:dyDescent="0.3">
      <c r="G36" s="48" t="s">
        <v>443</v>
      </c>
      <c r="H36" s="64">
        <f>SUM(H13:H25)</f>
        <v>1000</v>
      </c>
    </row>
    <row r="37" spans="2:8" ht="18.75" x14ac:dyDescent="0.3">
      <c r="G37" s="48" t="s">
        <v>444</v>
      </c>
      <c r="H37" s="64">
        <f>+H36*0.16</f>
        <v>160</v>
      </c>
    </row>
    <row r="38" spans="2:8" ht="19.5" thickBot="1" x14ac:dyDescent="0.35">
      <c r="G38" s="49" t="s">
        <v>445</v>
      </c>
      <c r="H38" s="65">
        <f>+H36+H37</f>
        <v>1160</v>
      </c>
    </row>
    <row r="40" spans="2:8" x14ac:dyDescent="0.25">
      <c r="B40" s="1903"/>
      <c r="C40" s="1903"/>
      <c r="D40" s="1903"/>
      <c r="E40" s="1903"/>
      <c r="F40" s="1903"/>
    </row>
    <row r="41" spans="2:8" x14ac:dyDescent="0.25">
      <c r="B41" s="1903"/>
      <c r="C41" s="1903"/>
      <c r="D41" s="1903"/>
      <c r="E41" s="1903"/>
      <c r="F41" s="1903"/>
    </row>
    <row r="42" spans="2:8" x14ac:dyDescent="0.25">
      <c r="B42" s="1914" t="s">
        <v>446</v>
      </c>
      <c r="C42" s="1914"/>
      <c r="D42" s="1914"/>
      <c r="E42" s="1914" t="s">
        <v>447</v>
      </c>
      <c r="F42" s="1914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4">
    <pageSetUpPr fitToPage="1"/>
  </sheetPr>
  <dimension ref="B1:H42"/>
  <sheetViews>
    <sheetView topLeftCell="A11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140625" style="32" customWidth="1"/>
    <col min="4" max="4" width="14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832</v>
      </c>
      <c r="E5" s="333" t="s">
        <v>421</v>
      </c>
      <c r="F5" s="33" t="str">
        <f>VLOOKUP(F6,OBRAS!A1:B25,2,FALSE)</f>
        <v>RESIDENCIAL ZURA</v>
      </c>
      <c r="G5" s="1670" t="s">
        <v>423</v>
      </c>
      <c r="H5" s="1674">
        <v>46065</v>
      </c>
    </row>
    <row r="6" spans="2:8" ht="15.75" thickBot="1" x14ac:dyDescent="0.3">
      <c r="B6" s="1669"/>
      <c r="C6" s="1671"/>
      <c r="D6" s="1673"/>
      <c r="E6" s="334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147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>PRIVADA LAGOS DEL OSO #145 COL. LAGOS</v>
      </c>
      <c r="D8" s="38"/>
      <c r="E8" s="38"/>
      <c r="F8" s="37" t="s">
        <v>430</v>
      </c>
      <c r="G8" s="38" t="str">
        <f>VLOOKUP(C7,'BASE DATOS'!A1:J105,8,FALSE)</f>
        <v>SERVICIOS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38060</v>
      </c>
      <c r="H9" s="42"/>
    </row>
    <row r="10" spans="2:8" x14ac:dyDescent="0.25">
      <c r="B10" s="40" t="s">
        <v>427</v>
      </c>
      <c r="C10" s="38" t="str">
        <f>VLOOKUP(C7,'BASE DATOS'!A1:J107,2,FALSE)</f>
        <v>CACJ8504235L1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3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833</v>
      </c>
      <c r="C13" s="1679"/>
      <c r="D13" s="1679"/>
      <c r="E13" s="60">
        <v>1</v>
      </c>
      <c r="F13" s="60" t="s">
        <v>462</v>
      </c>
      <c r="G13" s="62">
        <v>2800</v>
      </c>
      <c r="H13" s="56">
        <f>+E13*G13</f>
        <v>2800</v>
      </c>
    </row>
    <row r="14" spans="2:8" s="57" customFormat="1" ht="18.75" x14ac:dyDescent="0.3">
      <c r="B14" s="1910" t="s">
        <v>834</v>
      </c>
      <c r="C14" s="1911"/>
      <c r="D14" s="1911"/>
      <c r="E14" s="353">
        <v>1</v>
      </c>
      <c r="F14" s="353" t="s">
        <v>462</v>
      </c>
      <c r="G14" s="354">
        <v>713</v>
      </c>
      <c r="H14" s="351">
        <f>+E14*G14</f>
        <v>713</v>
      </c>
    </row>
    <row r="15" spans="2:8" s="57" customFormat="1" ht="18.75" x14ac:dyDescent="0.3">
      <c r="B15" s="1910" t="s">
        <v>835</v>
      </c>
      <c r="C15" s="1911"/>
      <c r="D15" s="1911"/>
      <c r="E15" s="353">
        <v>1</v>
      </c>
      <c r="F15" s="353" t="s">
        <v>462</v>
      </c>
      <c r="G15" s="354">
        <v>450</v>
      </c>
      <c r="H15" s="351">
        <f t="shared" ref="H15:H24" si="0">+E15*G15</f>
        <v>450</v>
      </c>
    </row>
    <row r="16" spans="2:8" s="57" customFormat="1" ht="18.75" x14ac:dyDescent="0.3">
      <c r="B16" s="1912" t="s">
        <v>836</v>
      </c>
      <c r="C16" s="1913"/>
      <c r="D16" s="1913"/>
      <c r="E16" s="353"/>
      <c r="F16" s="353"/>
      <c r="G16" s="354"/>
      <c r="H16" s="351">
        <f t="shared" si="0"/>
        <v>0</v>
      </c>
    </row>
    <row r="17" spans="2:8" s="57" customFormat="1" ht="18.75" x14ac:dyDescent="0.3">
      <c r="B17" s="1910" t="s">
        <v>837</v>
      </c>
      <c r="C17" s="1911"/>
      <c r="D17" s="1911"/>
      <c r="E17" s="353">
        <v>1</v>
      </c>
      <c r="F17" s="353" t="s">
        <v>462</v>
      </c>
      <c r="G17" s="354">
        <v>5280</v>
      </c>
      <c r="H17" s="351">
        <f t="shared" si="0"/>
        <v>5280</v>
      </c>
    </row>
    <row r="18" spans="2:8" s="57" customFormat="1" ht="18.75" x14ac:dyDescent="0.3">
      <c r="B18" s="1910" t="s">
        <v>833</v>
      </c>
      <c r="C18" s="1911"/>
      <c r="D18" s="1911"/>
      <c r="E18" s="353"/>
      <c r="F18" s="353"/>
      <c r="G18" s="354"/>
      <c r="H18" s="351">
        <f t="shared" si="0"/>
        <v>0</v>
      </c>
    </row>
    <row r="19" spans="2:8" s="57" customFormat="1" ht="18.75" x14ac:dyDescent="0.3">
      <c r="B19" s="1910" t="s">
        <v>838</v>
      </c>
      <c r="C19" s="1911"/>
      <c r="D19" s="1911"/>
      <c r="E19" s="353">
        <v>1</v>
      </c>
      <c r="F19" s="353" t="s">
        <v>462</v>
      </c>
      <c r="G19" s="354">
        <v>450</v>
      </c>
      <c r="H19" s="351">
        <f t="shared" si="0"/>
        <v>450</v>
      </c>
    </row>
    <row r="20" spans="2:8" s="57" customFormat="1" ht="18.75" x14ac:dyDescent="0.3">
      <c r="B20" s="1912" t="s">
        <v>839</v>
      </c>
      <c r="C20" s="1913"/>
      <c r="D20" s="1913"/>
      <c r="E20" s="353"/>
      <c r="F20" s="353"/>
      <c r="G20" s="354"/>
      <c r="H20" s="351">
        <f t="shared" si="0"/>
        <v>0</v>
      </c>
    </row>
    <row r="21" spans="2:8" s="57" customFormat="1" ht="18.75" x14ac:dyDescent="0.3">
      <c r="B21" s="1910"/>
      <c r="C21" s="1911"/>
      <c r="D21" s="1911"/>
      <c r="E21" s="353"/>
      <c r="F21" s="353"/>
      <c r="G21" s="354"/>
      <c r="H21" s="351">
        <f t="shared" si="0"/>
        <v>0</v>
      </c>
    </row>
    <row r="22" spans="2:8" s="57" customFormat="1" ht="18.75" x14ac:dyDescent="0.3">
      <c r="B22" s="1910"/>
      <c r="C22" s="1911"/>
      <c r="D22" s="1911"/>
      <c r="E22" s="353"/>
      <c r="F22" s="353"/>
      <c r="G22" s="354"/>
      <c r="H22" s="351">
        <f t="shared" si="0"/>
        <v>0</v>
      </c>
    </row>
    <row r="23" spans="2:8" s="57" customFormat="1" ht="18.75" x14ac:dyDescent="0.3">
      <c r="B23" s="1910"/>
      <c r="C23" s="1911"/>
      <c r="D23" s="1911"/>
      <c r="E23" s="353"/>
      <c r="F23" s="353"/>
      <c r="G23" s="354"/>
      <c r="H23" s="351">
        <f t="shared" si="0"/>
        <v>0</v>
      </c>
    </row>
    <row r="24" spans="2:8" s="57" customFormat="1" ht="18.75" x14ac:dyDescent="0.3">
      <c r="B24" s="1910"/>
      <c r="C24" s="1911"/>
      <c r="D24" s="1911"/>
      <c r="E24" s="353"/>
      <c r="F24" s="353"/>
      <c r="G24" s="354"/>
      <c r="H24" s="351">
        <f t="shared" si="0"/>
        <v>0</v>
      </c>
    </row>
    <row r="25" spans="2:8" s="57" customFormat="1" ht="18.75" x14ac:dyDescent="0.3">
      <c r="B25" s="1910"/>
      <c r="C25" s="1911"/>
      <c r="D25" s="1911"/>
      <c r="E25" s="353"/>
      <c r="F25" s="353"/>
      <c r="G25" s="354"/>
      <c r="H25" s="35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15"/>
      <c r="C33" s="1916"/>
      <c r="D33" s="1916"/>
      <c r="E33" s="347"/>
      <c r="F33" s="347"/>
      <c r="G33" s="347"/>
      <c r="H33" s="349"/>
    </row>
    <row r="34" spans="2:8" x14ac:dyDescent="0.25">
      <c r="B34" s="1915"/>
      <c r="C34" s="1916"/>
      <c r="D34" s="1916"/>
      <c r="E34" s="347"/>
      <c r="F34" s="347"/>
      <c r="G34" s="347"/>
      <c r="H34" s="349"/>
    </row>
    <row r="35" spans="2:8" ht="15.75" thickBot="1" x14ac:dyDescent="0.3">
      <c r="B35" s="1917"/>
      <c r="C35" s="1918"/>
      <c r="D35" s="1918"/>
      <c r="E35" s="348"/>
      <c r="F35" s="348"/>
      <c r="G35" s="348"/>
      <c r="H35" s="350"/>
    </row>
    <row r="36" spans="2:8" ht="18.75" x14ac:dyDescent="0.3">
      <c r="G36" s="48" t="s">
        <v>443</v>
      </c>
      <c r="H36" s="64">
        <f>SUM(H13:H25)</f>
        <v>9693</v>
      </c>
    </row>
    <row r="37" spans="2:8" ht="18.75" x14ac:dyDescent="0.3">
      <c r="G37" s="48" t="s">
        <v>444</v>
      </c>
      <c r="H37" s="64">
        <f>+H36*0.16</f>
        <v>1550.88</v>
      </c>
    </row>
    <row r="38" spans="2:8" ht="19.5" thickBot="1" x14ac:dyDescent="0.35">
      <c r="G38" s="49" t="s">
        <v>445</v>
      </c>
      <c r="H38" s="65">
        <f>+H36+H37</f>
        <v>11243.880000000001</v>
      </c>
    </row>
    <row r="40" spans="2:8" x14ac:dyDescent="0.25">
      <c r="B40" s="1903"/>
      <c r="C40" s="1903"/>
      <c r="D40" s="1903"/>
      <c r="E40" s="1903"/>
      <c r="F40" s="1903"/>
    </row>
    <row r="41" spans="2:8" x14ac:dyDescent="0.25">
      <c r="B41" s="1903"/>
      <c r="C41" s="1903"/>
      <c r="D41" s="1903"/>
      <c r="E41" s="1903"/>
      <c r="F41" s="1903"/>
    </row>
    <row r="42" spans="2:8" x14ac:dyDescent="0.25">
      <c r="B42" s="1914" t="s">
        <v>446</v>
      </c>
      <c r="C42" s="1914"/>
      <c r="D42" s="1914"/>
      <c r="E42" s="1914" t="s">
        <v>447</v>
      </c>
      <c r="F42" s="1914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5">
    <tabColor rgb="FF6666FF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2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840</v>
      </c>
      <c r="E5" s="344" t="s">
        <v>421</v>
      </c>
      <c r="F5" s="33" t="str">
        <f>VLOOKUP(F6,OBRAS!A1:B25,2,FALSE)</f>
        <v>EL TAJO</v>
      </c>
      <c r="G5" s="1670" t="s">
        <v>423</v>
      </c>
      <c r="H5" s="1674">
        <v>46057</v>
      </c>
    </row>
    <row r="6" spans="2:8" ht="15.75" thickBot="1" x14ac:dyDescent="0.3">
      <c r="B6" s="1669"/>
      <c r="C6" s="1671"/>
      <c r="D6" s="1673"/>
      <c r="E6" s="345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69</v>
      </c>
      <c r="D7" s="36"/>
      <c r="E7" s="36"/>
      <c r="F7" s="35" t="s">
        <v>429</v>
      </c>
      <c r="G7" s="36" t="str">
        <f>VLOOKUP(C7,'BASE DATOS'!A1:J104,7,FALSE)</f>
        <v>venta.cir@gmail.com</v>
      </c>
      <c r="H7" s="41"/>
    </row>
    <row r="8" spans="2:8" x14ac:dyDescent="0.25">
      <c r="B8" s="40" t="s">
        <v>425</v>
      </c>
      <c r="C8" s="38" t="str">
        <f>VLOOKUP(C7,'BASE DATOS'!A1:J105,3,FALSE)</f>
        <v>AV. PROLONGACION IRRIGACION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MCI2203021B2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461 2306541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4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841</v>
      </c>
      <c r="C13" s="1679"/>
      <c r="D13" s="1679"/>
      <c r="E13" s="60">
        <v>1</v>
      </c>
      <c r="F13" s="60" t="s">
        <v>449</v>
      </c>
      <c r="G13" s="62">
        <v>5775.8620680000004</v>
      </c>
      <c r="H13" s="56">
        <f>+E13*G13</f>
        <v>5775.8620680000004</v>
      </c>
    </row>
    <row r="14" spans="2:8" s="57" customFormat="1" ht="18.75" x14ac:dyDescent="0.3">
      <c r="B14" s="1926" t="s">
        <v>842</v>
      </c>
      <c r="C14" s="1927"/>
      <c r="D14" s="1927"/>
      <c r="E14" s="364"/>
      <c r="F14" s="364"/>
      <c r="G14" s="365"/>
      <c r="H14" s="362">
        <f>+E14*G14</f>
        <v>0</v>
      </c>
    </row>
    <row r="15" spans="2:8" s="57" customFormat="1" ht="18.75" x14ac:dyDescent="0.3">
      <c r="B15" s="1924"/>
      <c r="C15" s="1925"/>
      <c r="D15" s="1925"/>
      <c r="E15" s="364"/>
      <c r="F15" s="364"/>
      <c r="G15" s="365"/>
      <c r="H15" s="362">
        <f t="shared" ref="H15:H24" si="0">+E15*G15</f>
        <v>0</v>
      </c>
    </row>
    <row r="16" spans="2:8" s="57" customFormat="1" ht="18.75" x14ac:dyDescent="0.3">
      <c r="B16" s="1924"/>
      <c r="C16" s="1925"/>
      <c r="D16" s="1925"/>
      <c r="E16" s="364"/>
      <c r="F16" s="364"/>
      <c r="G16" s="365"/>
      <c r="H16" s="362">
        <f t="shared" si="0"/>
        <v>0</v>
      </c>
    </row>
    <row r="17" spans="2:8" s="57" customFormat="1" ht="18.75" x14ac:dyDescent="0.3">
      <c r="B17" s="1924"/>
      <c r="C17" s="1925"/>
      <c r="D17" s="1925"/>
      <c r="E17" s="364"/>
      <c r="F17" s="364"/>
      <c r="G17" s="365"/>
      <c r="H17" s="362">
        <f t="shared" si="0"/>
        <v>0</v>
      </c>
    </row>
    <row r="18" spans="2:8" s="57" customFormat="1" ht="18.75" x14ac:dyDescent="0.3">
      <c r="B18" s="1924"/>
      <c r="C18" s="1925"/>
      <c r="D18" s="1925"/>
      <c r="E18" s="364"/>
      <c r="F18" s="364"/>
      <c r="G18" s="365"/>
      <c r="H18" s="362">
        <f t="shared" si="0"/>
        <v>0</v>
      </c>
    </row>
    <row r="19" spans="2:8" s="57" customFormat="1" ht="18.75" x14ac:dyDescent="0.3">
      <c r="B19" s="1924"/>
      <c r="C19" s="1925"/>
      <c r="D19" s="1925"/>
      <c r="E19" s="364"/>
      <c r="F19" s="364"/>
      <c r="G19" s="365"/>
      <c r="H19" s="362">
        <f t="shared" si="0"/>
        <v>0</v>
      </c>
    </row>
    <row r="20" spans="2:8" s="57" customFormat="1" ht="18.75" x14ac:dyDescent="0.3">
      <c r="B20" s="1924"/>
      <c r="C20" s="1925"/>
      <c r="D20" s="1925"/>
      <c r="E20" s="364"/>
      <c r="F20" s="364"/>
      <c r="G20" s="365"/>
      <c r="H20" s="362">
        <f t="shared" si="0"/>
        <v>0</v>
      </c>
    </row>
    <row r="21" spans="2:8" s="57" customFormat="1" ht="18.75" x14ac:dyDescent="0.3">
      <c r="B21" s="1924"/>
      <c r="C21" s="1925"/>
      <c r="D21" s="1925"/>
      <c r="E21" s="364"/>
      <c r="F21" s="364"/>
      <c r="G21" s="365"/>
      <c r="H21" s="362">
        <f t="shared" si="0"/>
        <v>0</v>
      </c>
    </row>
    <row r="22" spans="2:8" s="57" customFormat="1" ht="18.75" x14ac:dyDescent="0.3">
      <c r="B22" s="1924"/>
      <c r="C22" s="1925"/>
      <c r="D22" s="1925"/>
      <c r="E22" s="364"/>
      <c r="F22" s="364"/>
      <c r="G22" s="365"/>
      <c r="H22" s="362">
        <f t="shared" si="0"/>
        <v>0</v>
      </c>
    </row>
    <row r="23" spans="2:8" s="57" customFormat="1" ht="18.75" x14ac:dyDescent="0.3">
      <c r="B23" s="1924"/>
      <c r="C23" s="1925"/>
      <c r="D23" s="1925"/>
      <c r="E23" s="364"/>
      <c r="F23" s="364"/>
      <c r="G23" s="365"/>
      <c r="H23" s="362">
        <f t="shared" si="0"/>
        <v>0</v>
      </c>
    </row>
    <row r="24" spans="2:8" s="57" customFormat="1" ht="18.75" x14ac:dyDescent="0.3">
      <c r="B24" s="1924"/>
      <c r="C24" s="1925"/>
      <c r="D24" s="1925"/>
      <c r="E24" s="364"/>
      <c r="F24" s="364"/>
      <c r="G24" s="365"/>
      <c r="H24" s="362">
        <f t="shared" si="0"/>
        <v>0</v>
      </c>
    </row>
    <row r="25" spans="2:8" s="57" customFormat="1" ht="18.75" x14ac:dyDescent="0.3">
      <c r="B25" s="1924"/>
      <c r="C25" s="1925"/>
      <c r="D25" s="1925"/>
      <c r="E25" s="364"/>
      <c r="F25" s="364"/>
      <c r="G25" s="365"/>
      <c r="H25" s="36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20"/>
      <c r="C33" s="1921"/>
      <c r="D33" s="1921"/>
      <c r="E33" s="358"/>
      <c r="F33" s="358"/>
      <c r="G33" s="358"/>
      <c r="H33" s="360"/>
    </row>
    <row r="34" spans="2:8" x14ac:dyDescent="0.25">
      <c r="B34" s="1920"/>
      <c r="C34" s="1921"/>
      <c r="D34" s="1921"/>
      <c r="E34" s="358"/>
      <c r="F34" s="358"/>
      <c r="G34" s="358"/>
      <c r="H34" s="360"/>
    </row>
    <row r="35" spans="2:8" ht="15.75" thickBot="1" x14ac:dyDescent="0.3">
      <c r="B35" s="1922"/>
      <c r="C35" s="1923"/>
      <c r="D35" s="1923"/>
      <c r="E35" s="359"/>
      <c r="F35" s="359"/>
      <c r="G35" s="359"/>
      <c r="H35" s="361"/>
    </row>
    <row r="36" spans="2:8" ht="18.75" x14ac:dyDescent="0.3">
      <c r="G36" s="48" t="s">
        <v>443</v>
      </c>
      <c r="H36" s="64">
        <f>SUM(H13:H25)</f>
        <v>5775.8620680000004</v>
      </c>
    </row>
    <row r="37" spans="2:8" ht="18.75" x14ac:dyDescent="0.3">
      <c r="G37" s="48" t="s">
        <v>444</v>
      </c>
      <c r="H37" s="64">
        <f>+H36*0.16</f>
        <v>924.13793088000011</v>
      </c>
    </row>
    <row r="38" spans="2:8" ht="19.5" thickBot="1" x14ac:dyDescent="0.35">
      <c r="G38" s="49" t="s">
        <v>445</v>
      </c>
      <c r="H38" s="65">
        <f>+H36+H37</f>
        <v>6699.9999988800009</v>
      </c>
    </row>
    <row r="40" spans="2:8" x14ac:dyDescent="0.25">
      <c r="B40" s="1916"/>
      <c r="C40" s="1916"/>
      <c r="D40" s="1916"/>
      <c r="E40" s="1916"/>
      <c r="F40" s="1916"/>
    </row>
    <row r="41" spans="2:8" x14ac:dyDescent="0.25">
      <c r="B41" s="1916"/>
      <c r="C41" s="1916"/>
      <c r="D41" s="1916"/>
      <c r="E41" s="1916"/>
      <c r="F41" s="1916"/>
    </row>
    <row r="42" spans="2:8" x14ac:dyDescent="0.25">
      <c r="B42" s="1919" t="s">
        <v>446</v>
      </c>
      <c r="C42" s="1919"/>
      <c r="D42" s="1919"/>
      <c r="E42" s="1919" t="s">
        <v>447</v>
      </c>
      <c r="F42" s="1919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6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85546875" style="32" customWidth="1"/>
    <col min="4" max="4" width="12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843</v>
      </c>
      <c r="E5" s="344" t="s">
        <v>421</v>
      </c>
      <c r="F5" s="33" t="str">
        <f>VLOOKUP(F6,OBRAS!A1:B25,2,FALSE)</f>
        <v>RESIDENCIAL ZURA</v>
      </c>
      <c r="G5" s="1670" t="s">
        <v>423</v>
      </c>
      <c r="H5" s="1674">
        <v>46057</v>
      </c>
    </row>
    <row r="6" spans="2:8" ht="15.75" thickBot="1" x14ac:dyDescent="0.3">
      <c r="B6" s="1669"/>
      <c r="C6" s="1671"/>
      <c r="D6" s="1673"/>
      <c r="E6" s="345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250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CARRETERA ALTERNA CUCBA #175 SAN JUAN DE OCOTÁN</v>
      </c>
      <c r="D8" s="38"/>
      <c r="E8" s="38"/>
      <c r="F8" s="37" t="s">
        <v>430</v>
      </c>
      <c r="G8" s="38" t="str">
        <f>VLOOKUP(C7,'BASE DATOS'!A1:J105,8,FALSE)</f>
        <v>SERVICIOS</v>
      </c>
      <c r="H8" s="42"/>
    </row>
    <row r="9" spans="2:8" x14ac:dyDescent="0.25">
      <c r="B9" s="40" t="s">
        <v>426</v>
      </c>
      <c r="C9" s="38" t="str">
        <f>VLOOKUP(C7,'BASE DATOS'!A1:J106,4,FALSE)</f>
        <v>ZAPOPAN, JCO</v>
      </c>
      <c r="D9" s="38"/>
      <c r="E9" s="38"/>
      <c r="F9" s="37" t="s">
        <v>431</v>
      </c>
      <c r="G9" s="50">
        <f>VLOOKUP(C7,'BASE DATOS'!A1:J106,9,FALSE)</f>
        <v>45019</v>
      </c>
      <c r="H9" s="42"/>
    </row>
    <row r="10" spans="2:8" x14ac:dyDescent="0.25">
      <c r="B10" s="40" t="s">
        <v>427</v>
      </c>
      <c r="C10" s="38" t="str">
        <f>VLOOKUP(C7,'BASE DATOS'!A1:J107,2,FALSE)</f>
        <v>RIC120306KE8</v>
      </c>
      <c r="D10" s="38"/>
      <c r="E10" s="38"/>
      <c r="F10" s="37" t="s">
        <v>432</v>
      </c>
      <c r="G10" s="38" t="str">
        <f>VLOOKUP(C7,'BASE DATOS'!A1:J107,10,FALSE)</f>
        <v>CREDITO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221 3620459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4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844</v>
      </c>
      <c r="C13" s="1679"/>
      <c r="D13" s="1679"/>
      <c r="E13" s="60">
        <v>1</v>
      </c>
      <c r="F13" s="60" t="s">
        <v>449</v>
      </c>
      <c r="G13" s="62">
        <v>830</v>
      </c>
      <c r="H13" s="56">
        <f>+E13*G13</f>
        <v>830</v>
      </c>
    </row>
    <row r="14" spans="2:8" s="57" customFormat="1" ht="18.75" x14ac:dyDescent="0.3">
      <c r="B14" s="1924" t="s">
        <v>845</v>
      </c>
      <c r="C14" s="1925"/>
      <c r="D14" s="1925"/>
      <c r="E14" s="364">
        <v>1</v>
      </c>
      <c r="F14" s="364" t="s">
        <v>449</v>
      </c>
      <c r="G14" s="365">
        <v>474</v>
      </c>
      <c r="H14" s="362">
        <f>+E14*G14</f>
        <v>474</v>
      </c>
    </row>
    <row r="15" spans="2:8" s="57" customFormat="1" ht="18.75" x14ac:dyDescent="0.3">
      <c r="B15" s="1924" t="s">
        <v>846</v>
      </c>
      <c r="C15" s="1925"/>
      <c r="D15" s="1925"/>
      <c r="E15" s="364">
        <v>1</v>
      </c>
      <c r="F15" s="364" t="s">
        <v>449</v>
      </c>
      <c r="G15" s="365">
        <v>651</v>
      </c>
      <c r="H15" s="362">
        <f t="shared" ref="H15:H24" si="0">+E15*G15</f>
        <v>651</v>
      </c>
    </row>
    <row r="16" spans="2:8" s="57" customFormat="1" ht="18.75" x14ac:dyDescent="0.3">
      <c r="B16" s="1924" t="s">
        <v>847</v>
      </c>
      <c r="C16" s="1925"/>
      <c r="D16" s="1925"/>
      <c r="E16" s="364">
        <v>1</v>
      </c>
      <c r="F16" s="364" t="s">
        <v>449</v>
      </c>
      <c r="G16" s="365">
        <v>983</v>
      </c>
      <c r="H16" s="362">
        <f t="shared" si="0"/>
        <v>983</v>
      </c>
    </row>
    <row r="17" spans="2:8" s="57" customFormat="1" ht="18.75" x14ac:dyDescent="0.3">
      <c r="B17" s="1924" t="s">
        <v>848</v>
      </c>
      <c r="C17" s="1925"/>
      <c r="D17" s="1925"/>
      <c r="E17" s="364">
        <v>1</v>
      </c>
      <c r="F17" s="364" t="s">
        <v>449</v>
      </c>
      <c r="G17" s="365">
        <v>1871</v>
      </c>
      <c r="H17" s="362">
        <f t="shared" si="0"/>
        <v>1871</v>
      </c>
    </row>
    <row r="18" spans="2:8" s="57" customFormat="1" ht="18.75" x14ac:dyDescent="0.3">
      <c r="B18" s="1924" t="s">
        <v>849</v>
      </c>
      <c r="C18" s="1925"/>
      <c r="D18" s="1925"/>
      <c r="E18" s="364">
        <v>1</v>
      </c>
      <c r="F18" s="364" t="s">
        <v>449</v>
      </c>
      <c r="G18" s="365">
        <v>821</v>
      </c>
      <c r="H18" s="362">
        <f t="shared" si="0"/>
        <v>821</v>
      </c>
    </row>
    <row r="19" spans="2:8" s="57" customFormat="1" ht="18.75" x14ac:dyDescent="0.3">
      <c r="B19" s="1924" t="s">
        <v>850</v>
      </c>
      <c r="C19" s="1925"/>
      <c r="D19" s="1925"/>
      <c r="E19" s="364">
        <v>3</v>
      </c>
      <c r="F19" s="364" t="s">
        <v>857</v>
      </c>
      <c r="G19" s="365">
        <v>196</v>
      </c>
      <c r="H19" s="362">
        <f t="shared" si="0"/>
        <v>588</v>
      </c>
    </row>
    <row r="20" spans="2:8" s="57" customFormat="1" ht="18.75" x14ac:dyDescent="0.3">
      <c r="B20" s="1924" t="s">
        <v>851</v>
      </c>
      <c r="C20" s="1925"/>
      <c r="D20" s="1925"/>
      <c r="E20" s="364">
        <v>6</v>
      </c>
      <c r="F20" s="364" t="s">
        <v>858</v>
      </c>
      <c r="G20" s="365">
        <v>750</v>
      </c>
      <c r="H20" s="362">
        <f t="shared" si="0"/>
        <v>4500</v>
      </c>
    </row>
    <row r="21" spans="2:8" s="57" customFormat="1" ht="18.75" x14ac:dyDescent="0.3">
      <c r="B21" s="1924" t="s">
        <v>852</v>
      </c>
      <c r="C21" s="1925"/>
      <c r="D21" s="1925"/>
      <c r="E21" s="364">
        <v>1</v>
      </c>
      <c r="F21" s="364" t="s">
        <v>462</v>
      </c>
      <c r="G21" s="365">
        <v>676</v>
      </c>
      <c r="H21" s="362">
        <f t="shared" si="0"/>
        <v>676</v>
      </c>
    </row>
    <row r="22" spans="2:8" s="57" customFormat="1" ht="18.75" x14ac:dyDescent="0.3">
      <c r="B22" s="1924" t="s">
        <v>853</v>
      </c>
      <c r="C22" s="1925"/>
      <c r="D22" s="1925"/>
      <c r="E22" s="364">
        <v>371</v>
      </c>
      <c r="F22" s="364" t="s">
        <v>462</v>
      </c>
      <c r="G22" s="365">
        <v>10</v>
      </c>
      <c r="H22" s="362">
        <f t="shared" si="0"/>
        <v>3710</v>
      </c>
    </row>
    <row r="23" spans="2:8" s="57" customFormat="1" ht="18.75" x14ac:dyDescent="0.3">
      <c r="B23" s="1924" t="s">
        <v>854</v>
      </c>
      <c r="C23" s="1925"/>
      <c r="D23" s="1925"/>
      <c r="E23" s="364">
        <v>1</v>
      </c>
      <c r="F23" s="364" t="s">
        <v>449</v>
      </c>
      <c r="G23" s="365">
        <v>427</v>
      </c>
      <c r="H23" s="362">
        <f t="shared" si="0"/>
        <v>427</v>
      </c>
    </row>
    <row r="24" spans="2:8" s="57" customFormat="1" ht="18.75" x14ac:dyDescent="0.3">
      <c r="B24" s="1924" t="s">
        <v>855</v>
      </c>
      <c r="C24" s="1925"/>
      <c r="D24" s="1925"/>
      <c r="E24" s="364">
        <v>1</v>
      </c>
      <c r="F24" s="364" t="s">
        <v>449</v>
      </c>
      <c r="G24" s="365">
        <v>1320</v>
      </c>
      <c r="H24" s="362">
        <f t="shared" si="0"/>
        <v>1320</v>
      </c>
    </row>
    <row r="25" spans="2:8" s="57" customFormat="1" ht="18.75" x14ac:dyDescent="0.3">
      <c r="B25" s="1926" t="s">
        <v>856</v>
      </c>
      <c r="C25" s="1927"/>
      <c r="D25" s="1927"/>
      <c r="E25" s="364"/>
      <c r="F25" s="364"/>
      <c r="G25" s="365"/>
      <c r="H25" s="36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20"/>
      <c r="C33" s="1921"/>
      <c r="D33" s="1921"/>
      <c r="E33" s="358"/>
      <c r="F33" s="358"/>
      <c r="G33" s="358"/>
      <c r="H33" s="360"/>
    </row>
    <row r="34" spans="2:8" x14ac:dyDescent="0.25">
      <c r="B34" s="1920"/>
      <c r="C34" s="1921"/>
      <c r="D34" s="1921"/>
      <c r="E34" s="358"/>
      <c r="F34" s="358"/>
      <c r="G34" s="358"/>
      <c r="H34" s="360"/>
    </row>
    <row r="35" spans="2:8" ht="15.75" thickBot="1" x14ac:dyDescent="0.3">
      <c r="B35" s="1922"/>
      <c r="C35" s="1923"/>
      <c r="D35" s="1923"/>
      <c r="E35" s="359"/>
      <c r="F35" s="359"/>
      <c r="G35" s="359"/>
      <c r="H35" s="361"/>
    </row>
    <row r="36" spans="2:8" ht="18.75" x14ac:dyDescent="0.3">
      <c r="G36" s="48" t="s">
        <v>443</v>
      </c>
      <c r="H36" s="64">
        <f>SUM(H13:H25)</f>
        <v>16851</v>
      </c>
    </row>
    <row r="37" spans="2:8" ht="18.75" x14ac:dyDescent="0.3">
      <c r="G37" s="48" t="s">
        <v>444</v>
      </c>
      <c r="H37" s="64">
        <f>+H36*0.16</f>
        <v>2696.16</v>
      </c>
    </row>
    <row r="38" spans="2:8" ht="19.5" thickBot="1" x14ac:dyDescent="0.35">
      <c r="G38" s="49" t="s">
        <v>445</v>
      </c>
      <c r="H38" s="65">
        <f>+H36+H37</f>
        <v>19547.16</v>
      </c>
    </row>
    <row r="40" spans="2:8" x14ac:dyDescent="0.25">
      <c r="B40" s="1916"/>
      <c r="C40" s="1916"/>
      <c r="D40" s="1916"/>
      <c r="E40" s="1916"/>
      <c r="F40" s="1916"/>
    </row>
    <row r="41" spans="2:8" x14ac:dyDescent="0.25">
      <c r="B41" s="1916"/>
      <c r="C41" s="1916"/>
      <c r="D41" s="1916"/>
      <c r="E41" s="1916"/>
      <c r="F41" s="1916"/>
    </row>
    <row r="42" spans="2:8" x14ac:dyDescent="0.25">
      <c r="B42" s="1919" t="s">
        <v>446</v>
      </c>
      <c r="C42" s="1919"/>
      <c r="D42" s="1919"/>
      <c r="E42" s="1919" t="s">
        <v>447</v>
      </c>
      <c r="F42" s="1919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7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4.28515625" style="32" customWidth="1"/>
    <col min="4" max="4" width="16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859</v>
      </c>
      <c r="E5" s="344" t="s">
        <v>421</v>
      </c>
      <c r="F5" s="33" t="str">
        <f>VLOOKUP(F6,OBRAS!A1:B25,2,FALSE)</f>
        <v>RESIDENCIAL ZURA</v>
      </c>
      <c r="G5" s="1670" t="s">
        <v>423</v>
      </c>
      <c r="H5" s="1674">
        <v>46057</v>
      </c>
    </row>
    <row r="6" spans="2:8" ht="15.75" thickBot="1" x14ac:dyDescent="0.3">
      <c r="B6" s="1669"/>
      <c r="C6" s="1671"/>
      <c r="D6" s="1673"/>
      <c r="E6" s="345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365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>CAMINO SAN JOSE DE GTO #103, LOS LAURELES 1ERA SECCION</v>
      </c>
      <c r="D8" s="38"/>
      <c r="E8" s="38"/>
      <c r="F8" s="37" t="s">
        <v>430</v>
      </c>
      <c r="G8" s="38" t="str">
        <f>VLOOKUP(C7,'BASE DATOS'!A1:J105,8,FALSE)</f>
        <v>SERVICIOS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38020</v>
      </c>
      <c r="H9" s="42"/>
    </row>
    <row r="10" spans="2:8" x14ac:dyDescent="0.25">
      <c r="B10" s="40" t="s">
        <v>427</v>
      </c>
      <c r="C10" s="38" t="str">
        <f>VLOOKUP(C7,'BASE DATOS'!A1:J107,2,FALSE)</f>
        <v>EIGO900328CL2</v>
      </c>
      <c r="D10" s="38"/>
      <c r="E10" s="38"/>
      <c r="F10" s="37" t="s">
        <v>432</v>
      </c>
      <c r="G10" s="38" t="str">
        <f>VLOOKUP(C7,'BASE DATOS'!A1:J107,10,FALSE)</f>
        <v>CREDITO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461 6147627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4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860</v>
      </c>
      <c r="C13" s="1679"/>
      <c r="D13" s="1679"/>
      <c r="E13" s="60">
        <v>1</v>
      </c>
      <c r="F13" s="60" t="s">
        <v>449</v>
      </c>
      <c r="G13" s="62">
        <v>1422.41</v>
      </c>
      <c r="H13" s="56">
        <f>+E13*G13</f>
        <v>1422.41</v>
      </c>
    </row>
    <row r="14" spans="2:8" s="57" customFormat="1" ht="18.75" x14ac:dyDescent="0.3">
      <c r="B14" s="1924" t="s">
        <v>862</v>
      </c>
      <c r="C14" s="1925"/>
      <c r="D14" s="1925"/>
      <c r="E14" s="364">
        <v>1</v>
      </c>
      <c r="F14" s="364" t="s">
        <v>449</v>
      </c>
      <c r="G14" s="365">
        <v>689.66</v>
      </c>
      <c r="H14" s="362">
        <f>+E14*G14</f>
        <v>689.66</v>
      </c>
    </row>
    <row r="15" spans="2:8" s="57" customFormat="1" ht="18.75" x14ac:dyDescent="0.3">
      <c r="B15" s="1924" t="s">
        <v>861</v>
      </c>
      <c r="C15" s="1925"/>
      <c r="D15" s="1925"/>
      <c r="E15" s="364">
        <v>1</v>
      </c>
      <c r="F15" s="364" t="s">
        <v>449</v>
      </c>
      <c r="G15" s="365">
        <v>1267.24</v>
      </c>
      <c r="H15" s="362">
        <f t="shared" ref="H15:H24" si="0">+E15*G15</f>
        <v>1267.24</v>
      </c>
    </row>
    <row r="16" spans="2:8" s="57" customFormat="1" ht="18.75" x14ac:dyDescent="0.3">
      <c r="B16" s="1924" t="s">
        <v>863</v>
      </c>
      <c r="C16" s="1925"/>
      <c r="D16" s="1925"/>
      <c r="E16" s="364">
        <v>1</v>
      </c>
      <c r="F16" s="364" t="s">
        <v>449</v>
      </c>
      <c r="G16" s="365">
        <v>887.93</v>
      </c>
      <c r="H16" s="362">
        <f t="shared" si="0"/>
        <v>887.93</v>
      </c>
    </row>
    <row r="17" spans="2:8" s="57" customFormat="1" ht="18.75" x14ac:dyDescent="0.3">
      <c r="B17" s="1924" t="s">
        <v>864</v>
      </c>
      <c r="C17" s="1925"/>
      <c r="D17" s="1925"/>
      <c r="E17" s="364">
        <v>1</v>
      </c>
      <c r="F17" s="364" t="s">
        <v>449</v>
      </c>
      <c r="G17" s="365">
        <v>2155.17</v>
      </c>
      <c r="H17" s="362">
        <f t="shared" si="0"/>
        <v>2155.17</v>
      </c>
    </row>
    <row r="18" spans="2:8" s="57" customFormat="1" ht="18.75" x14ac:dyDescent="0.3">
      <c r="B18" s="1924" t="s">
        <v>851</v>
      </c>
      <c r="C18" s="1925"/>
      <c r="D18" s="1925"/>
      <c r="E18" s="364">
        <v>1</v>
      </c>
      <c r="F18" s="364" t="s">
        <v>462</v>
      </c>
      <c r="G18" s="365">
        <v>2155.17</v>
      </c>
      <c r="H18" s="362">
        <f t="shared" si="0"/>
        <v>2155.17</v>
      </c>
    </row>
    <row r="19" spans="2:8" s="57" customFormat="1" ht="18.75" x14ac:dyDescent="0.3">
      <c r="B19" s="1924" t="s">
        <v>865</v>
      </c>
      <c r="C19" s="1925"/>
      <c r="D19" s="1925"/>
      <c r="E19" s="364">
        <v>1</v>
      </c>
      <c r="F19" s="364" t="s">
        <v>462</v>
      </c>
      <c r="G19" s="365">
        <v>2155.17</v>
      </c>
      <c r="H19" s="362">
        <f t="shared" si="0"/>
        <v>2155.17</v>
      </c>
    </row>
    <row r="20" spans="2:8" s="57" customFormat="1" ht="18.75" x14ac:dyDescent="0.3">
      <c r="B20" s="1926" t="s">
        <v>866</v>
      </c>
      <c r="C20" s="1927"/>
      <c r="D20" s="1927"/>
      <c r="E20" s="364"/>
      <c r="F20" s="364"/>
      <c r="G20" s="365"/>
      <c r="H20" s="362">
        <f t="shared" si="0"/>
        <v>0</v>
      </c>
    </row>
    <row r="21" spans="2:8" s="57" customFormat="1" ht="18.75" x14ac:dyDescent="0.3">
      <c r="B21" s="1924"/>
      <c r="C21" s="1925"/>
      <c r="D21" s="1925"/>
      <c r="E21" s="364"/>
      <c r="F21" s="364"/>
      <c r="G21" s="365"/>
      <c r="H21" s="362">
        <f t="shared" si="0"/>
        <v>0</v>
      </c>
    </row>
    <row r="22" spans="2:8" s="57" customFormat="1" ht="18.75" x14ac:dyDescent="0.3">
      <c r="B22" s="1924"/>
      <c r="C22" s="1925"/>
      <c r="D22" s="1925"/>
      <c r="E22" s="364"/>
      <c r="F22" s="364"/>
      <c r="G22" s="365"/>
      <c r="H22" s="362">
        <f t="shared" si="0"/>
        <v>0</v>
      </c>
    </row>
    <row r="23" spans="2:8" s="57" customFormat="1" ht="18.75" x14ac:dyDescent="0.3">
      <c r="B23" s="1924"/>
      <c r="C23" s="1925"/>
      <c r="D23" s="1925"/>
      <c r="E23" s="364"/>
      <c r="F23" s="364"/>
      <c r="G23" s="365"/>
      <c r="H23" s="362">
        <f t="shared" si="0"/>
        <v>0</v>
      </c>
    </row>
    <row r="24" spans="2:8" s="57" customFormat="1" ht="18.75" x14ac:dyDescent="0.3">
      <c r="B24" s="1924"/>
      <c r="C24" s="1925"/>
      <c r="D24" s="1925"/>
      <c r="E24" s="364"/>
      <c r="F24" s="364"/>
      <c r="G24" s="365"/>
      <c r="H24" s="362">
        <f t="shared" si="0"/>
        <v>0</v>
      </c>
    </row>
    <row r="25" spans="2:8" s="57" customFormat="1" ht="18.75" x14ac:dyDescent="0.3">
      <c r="B25" s="1924"/>
      <c r="C25" s="1925"/>
      <c r="D25" s="1925"/>
      <c r="E25" s="364"/>
      <c r="F25" s="364"/>
      <c r="G25" s="365"/>
      <c r="H25" s="36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20"/>
      <c r="C33" s="1921"/>
      <c r="D33" s="1921"/>
      <c r="E33" s="358"/>
      <c r="F33" s="358"/>
      <c r="G33" s="358"/>
      <c r="H33" s="360"/>
    </row>
    <row r="34" spans="2:8" x14ac:dyDescent="0.25">
      <c r="B34" s="1920"/>
      <c r="C34" s="1921"/>
      <c r="D34" s="1921"/>
      <c r="E34" s="358"/>
      <c r="F34" s="358"/>
      <c r="G34" s="358"/>
      <c r="H34" s="360"/>
    </row>
    <row r="35" spans="2:8" ht="15.75" thickBot="1" x14ac:dyDescent="0.3">
      <c r="B35" s="1922"/>
      <c r="C35" s="1923"/>
      <c r="D35" s="1923"/>
      <c r="E35" s="359"/>
      <c r="F35" s="359"/>
      <c r="G35" s="359"/>
      <c r="H35" s="361"/>
    </row>
    <row r="36" spans="2:8" ht="18.75" x14ac:dyDescent="0.3">
      <c r="G36" s="48" t="s">
        <v>443</v>
      </c>
      <c r="H36" s="64">
        <f>SUM(H13:H25)</f>
        <v>10732.750000000002</v>
      </c>
    </row>
    <row r="37" spans="2:8" ht="18.75" x14ac:dyDescent="0.3">
      <c r="G37" s="48" t="s">
        <v>444</v>
      </c>
      <c r="H37" s="64">
        <f>+H36*0.16</f>
        <v>1717.2400000000002</v>
      </c>
    </row>
    <row r="38" spans="2:8" ht="19.5" thickBot="1" x14ac:dyDescent="0.35">
      <c r="G38" s="49" t="s">
        <v>445</v>
      </c>
      <c r="H38" s="65">
        <f>+H36+H37</f>
        <v>12449.990000000002</v>
      </c>
    </row>
    <row r="40" spans="2:8" x14ac:dyDescent="0.25">
      <c r="B40" s="1916"/>
      <c r="C40" s="1916"/>
      <c r="D40" s="1916"/>
      <c r="E40" s="1916"/>
      <c r="F40" s="1916"/>
    </row>
    <row r="41" spans="2:8" x14ac:dyDescent="0.25">
      <c r="B41" s="1916"/>
      <c r="C41" s="1916"/>
      <c r="D41" s="1916"/>
      <c r="E41" s="1916"/>
      <c r="F41" s="1916"/>
    </row>
    <row r="42" spans="2:8" x14ac:dyDescent="0.25">
      <c r="B42" s="1919" t="s">
        <v>446</v>
      </c>
      <c r="C42" s="1919"/>
      <c r="D42" s="1919"/>
      <c r="E42" s="1919" t="s">
        <v>447</v>
      </c>
      <c r="F42" s="1919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8"/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-1717</v>
      </c>
      <c r="E5" s="344" t="s">
        <v>421</v>
      </c>
      <c r="F5" s="33" t="str">
        <f>VLOOKUP(F6,OBRAS!A1:B25,2,FALSE)</f>
        <v>ZURA, ANCONA, EL TAJO</v>
      </c>
      <c r="G5" s="1670" t="s">
        <v>423</v>
      </c>
      <c r="H5" s="1674">
        <v>46058</v>
      </c>
    </row>
    <row r="6" spans="2:8" ht="15.75" thickBot="1" x14ac:dyDescent="0.3">
      <c r="B6" s="1669"/>
      <c r="C6" s="1671"/>
      <c r="D6" s="1673"/>
      <c r="E6" s="345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DATOS'!A1:J104,7,FALSE)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DATOS'!A1:J105,3,FALSE)</f>
        <v>AV. IRRIGACION #111-BIS COL. ALFREDO VAZQUEZ BONFIL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GAPA741116TQ6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4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867</v>
      </c>
      <c r="C13" s="1679"/>
      <c r="D13" s="1679"/>
      <c r="E13" s="60">
        <v>3</v>
      </c>
      <c r="F13" s="60" t="s">
        <v>449</v>
      </c>
      <c r="G13" s="62">
        <v>2327.59</v>
      </c>
      <c r="H13" s="56">
        <f>+E13*G13</f>
        <v>6982.77</v>
      </c>
    </row>
    <row r="14" spans="2:8" s="57" customFormat="1" ht="18.75" x14ac:dyDescent="0.3">
      <c r="B14" s="1924"/>
      <c r="C14" s="1925"/>
      <c r="D14" s="1925"/>
      <c r="E14" s="364"/>
      <c r="F14" s="364"/>
      <c r="G14" s="365"/>
      <c r="H14" s="362">
        <f>+E14*G14</f>
        <v>0</v>
      </c>
    </row>
    <row r="15" spans="2:8" s="57" customFormat="1" ht="18.75" x14ac:dyDescent="0.3">
      <c r="B15" s="1924"/>
      <c r="C15" s="1925"/>
      <c r="D15" s="1925"/>
      <c r="E15" s="364"/>
      <c r="F15" s="364"/>
      <c r="G15" s="365"/>
      <c r="H15" s="362">
        <f t="shared" ref="H15:H24" si="0">+E15*G15</f>
        <v>0</v>
      </c>
    </row>
    <row r="16" spans="2:8" s="57" customFormat="1" ht="18.75" x14ac:dyDescent="0.3">
      <c r="B16" s="1924"/>
      <c r="C16" s="1925"/>
      <c r="D16" s="1925"/>
      <c r="E16" s="364"/>
      <c r="F16" s="364"/>
      <c r="G16" s="365"/>
      <c r="H16" s="362">
        <f t="shared" si="0"/>
        <v>0</v>
      </c>
    </row>
    <row r="17" spans="2:8" s="57" customFormat="1" ht="18.75" x14ac:dyDescent="0.3">
      <c r="B17" s="1924"/>
      <c r="C17" s="1925"/>
      <c r="D17" s="1925"/>
      <c r="E17" s="364"/>
      <c r="F17" s="364"/>
      <c r="G17" s="365"/>
      <c r="H17" s="362">
        <f t="shared" si="0"/>
        <v>0</v>
      </c>
    </row>
    <row r="18" spans="2:8" s="57" customFormat="1" ht="18.75" x14ac:dyDescent="0.3">
      <c r="B18" s="1924"/>
      <c r="C18" s="1925"/>
      <c r="D18" s="1925"/>
      <c r="E18" s="364"/>
      <c r="F18" s="364"/>
      <c r="G18" s="365"/>
      <c r="H18" s="362">
        <f t="shared" si="0"/>
        <v>0</v>
      </c>
    </row>
    <row r="19" spans="2:8" s="57" customFormat="1" ht="18.75" x14ac:dyDescent="0.3">
      <c r="B19" s="1924"/>
      <c r="C19" s="1925"/>
      <c r="D19" s="1925"/>
      <c r="E19" s="364"/>
      <c r="F19" s="364"/>
      <c r="G19" s="365"/>
      <c r="H19" s="362">
        <f t="shared" si="0"/>
        <v>0</v>
      </c>
    </row>
    <row r="20" spans="2:8" s="57" customFormat="1" ht="18.75" x14ac:dyDescent="0.3">
      <c r="B20" s="1924"/>
      <c r="C20" s="1925"/>
      <c r="D20" s="1925"/>
      <c r="E20" s="364"/>
      <c r="F20" s="364"/>
      <c r="G20" s="365"/>
      <c r="H20" s="362">
        <f t="shared" si="0"/>
        <v>0</v>
      </c>
    </row>
    <row r="21" spans="2:8" s="57" customFormat="1" ht="18.75" x14ac:dyDescent="0.3">
      <c r="B21" s="1924"/>
      <c r="C21" s="1925"/>
      <c r="D21" s="1925"/>
      <c r="E21" s="364"/>
      <c r="F21" s="364"/>
      <c r="G21" s="365"/>
      <c r="H21" s="362">
        <f t="shared" si="0"/>
        <v>0</v>
      </c>
    </row>
    <row r="22" spans="2:8" s="57" customFormat="1" ht="18.75" x14ac:dyDescent="0.3">
      <c r="B22" s="1924"/>
      <c r="C22" s="1925"/>
      <c r="D22" s="1925"/>
      <c r="E22" s="364"/>
      <c r="F22" s="364"/>
      <c r="G22" s="365"/>
      <c r="H22" s="362">
        <f t="shared" si="0"/>
        <v>0</v>
      </c>
    </row>
    <row r="23" spans="2:8" s="57" customFormat="1" ht="18.75" x14ac:dyDescent="0.3">
      <c r="B23" s="1924"/>
      <c r="C23" s="1925"/>
      <c r="D23" s="1925"/>
      <c r="E23" s="364"/>
      <c r="F23" s="364"/>
      <c r="G23" s="365"/>
      <c r="H23" s="362">
        <f t="shared" si="0"/>
        <v>0</v>
      </c>
    </row>
    <row r="24" spans="2:8" s="57" customFormat="1" ht="18.75" x14ac:dyDescent="0.3">
      <c r="B24" s="1924"/>
      <c r="C24" s="1925"/>
      <c r="D24" s="1925"/>
      <c r="E24" s="364"/>
      <c r="F24" s="364"/>
      <c r="G24" s="365"/>
      <c r="H24" s="362">
        <f t="shared" si="0"/>
        <v>0</v>
      </c>
    </row>
    <row r="25" spans="2:8" s="57" customFormat="1" ht="18.75" x14ac:dyDescent="0.3">
      <c r="B25" s="1924"/>
      <c r="C25" s="1925"/>
      <c r="D25" s="1925"/>
      <c r="E25" s="364"/>
      <c r="F25" s="364"/>
      <c r="G25" s="365"/>
      <c r="H25" s="36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20"/>
      <c r="C33" s="1921"/>
      <c r="D33" s="1921"/>
      <c r="E33" s="358"/>
      <c r="F33" s="358"/>
      <c r="G33" s="358"/>
      <c r="H33" s="360"/>
    </row>
    <row r="34" spans="2:8" x14ac:dyDescent="0.25">
      <c r="B34" s="1920"/>
      <c r="C34" s="1921"/>
      <c r="D34" s="1921"/>
      <c r="E34" s="358"/>
      <c r="F34" s="358"/>
      <c r="G34" s="358"/>
      <c r="H34" s="360"/>
    </row>
    <row r="35" spans="2:8" ht="15.75" thickBot="1" x14ac:dyDescent="0.3">
      <c r="B35" s="1922"/>
      <c r="C35" s="1923"/>
      <c r="D35" s="1923"/>
      <c r="E35" s="359"/>
      <c r="F35" s="359"/>
      <c r="G35" s="359"/>
      <c r="H35" s="361"/>
    </row>
    <row r="36" spans="2:8" ht="18.75" x14ac:dyDescent="0.3">
      <c r="G36" s="48" t="s">
        <v>443</v>
      </c>
      <c r="H36" s="64">
        <f>SUM(H13:H25)</f>
        <v>6982.77</v>
      </c>
    </row>
    <row r="37" spans="2:8" ht="18.75" x14ac:dyDescent="0.3">
      <c r="G37" s="48" t="s">
        <v>444</v>
      </c>
      <c r="H37" s="64">
        <f>+H36*0.16</f>
        <v>1117.2432000000001</v>
      </c>
    </row>
    <row r="38" spans="2:8" ht="19.5" thickBot="1" x14ac:dyDescent="0.35">
      <c r="G38" s="49" t="s">
        <v>445</v>
      </c>
      <c r="H38" s="65">
        <f>+H36+H37</f>
        <v>8100.0132000000003</v>
      </c>
    </row>
    <row r="40" spans="2:8" x14ac:dyDescent="0.25">
      <c r="B40" s="1916"/>
      <c r="C40" s="1916"/>
      <c r="D40" s="1916"/>
      <c r="E40" s="1916"/>
      <c r="F40" s="1916"/>
    </row>
    <row r="41" spans="2:8" x14ac:dyDescent="0.25">
      <c r="B41" s="1916"/>
      <c r="C41" s="1916"/>
      <c r="D41" s="1916"/>
      <c r="E41" s="1916"/>
      <c r="F41" s="1916"/>
    </row>
    <row r="42" spans="2:8" x14ac:dyDescent="0.25">
      <c r="B42" s="1919" t="s">
        <v>446</v>
      </c>
      <c r="C42" s="1919"/>
      <c r="D42" s="1919"/>
      <c r="E42" s="1919" t="s">
        <v>447</v>
      </c>
      <c r="F42" s="1919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9">
    <tabColor rgb="FF6666FF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42578125" style="32" customWidth="1"/>
    <col min="4" max="4" width="14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868</v>
      </c>
      <c r="E5" s="344" t="s">
        <v>421</v>
      </c>
      <c r="F5" s="33" t="str">
        <f>VLOOKUP(F6,OBRAS!A1:B25,2,FALSE)</f>
        <v>EL TAJO</v>
      </c>
      <c r="G5" s="1670" t="s">
        <v>423</v>
      </c>
      <c r="H5" s="1674">
        <v>46059</v>
      </c>
    </row>
    <row r="6" spans="2:8" ht="15.75" thickBot="1" x14ac:dyDescent="0.3">
      <c r="B6" s="1669"/>
      <c r="C6" s="1671"/>
      <c r="D6" s="1673"/>
      <c r="E6" s="345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69</v>
      </c>
      <c r="D7" s="36"/>
      <c r="E7" s="36"/>
      <c r="F7" s="35" t="s">
        <v>429</v>
      </c>
      <c r="G7" s="36" t="str">
        <f>VLOOKUP(C7,'BASE DATOS'!A1:J104,7,FALSE)</f>
        <v>venta.cir@gmail.com</v>
      </c>
      <c r="H7" s="41"/>
    </row>
    <row r="8" spans="2:8" x14ac:dyDescent="0.25">
      <c r="B8" s="40" t="s">
        <v>425</v>
      </c>
      <c r="C8" s="38" t="str">
        <f>VLOOKUP(C7,'BASE DATOS'!A1:J105,3,FALSE)</f>
        <v>AV. PROLONGACION IRRIGACION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MCI2203021B2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461 2306541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4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869</v>
      </c>
      <c r="C13" s="1679"/>
      <c r="D13" s="1679"/>
      <c r="E13" s="60">
        <v>1</v>
      </c>
      <c r="F13" s="60" t="s">
        <v>449</v>
      </c>
      <c r="G13" s="62">
        <v>4525.8599999999997</v>
      </c>
      <c r="H13" s="56">
        <f>+E13*G13</f>
        <v>4525.8599999999997</v>
      </c>
    </row>
    <row r="14" spans="2:8" s="57" customFormat="1" ht="18.75" x14ac:dyDescent="0.3">
      <c r="B14" s="1926" t="s">
        <v>870</v>
      </c>
      <c r="C14" s="1927"/>
      <c r="D14" s="1927"/>
      <c r="E14" s="364"/>
      <c r="F14" s="364"/>
      <c r="G14" s="365"/>
      <c r="H14" s="362">
        <f>+E14*G14</f>
        <v>0</v>
      </c>
    </row>
    <row r="15" spans="2:8" s="57" customFormat="1" ht="18.75" x14ac:dyDescent="0.3">
      <c r="B15" s="1924"/>
      <c r="C15" s="1925"/>
      <c r="D15" s="1925"/>
      <c r="E15" s="364"/>
      <c r="F15" s="364"/>
      <c r="G15" s="365"/>
      <c r="H15" s="362">
        <f t="shared" ref="H15:H24" si="0">+E15*G15</f>
        <v>0</v>
      </c>
    </row>
    <row r="16" spans="2:8" s="57" customFormat="1" ht="18.75" x14ac:dyDescent="0.3">
      <c r="B16" s="1924"/>
      <c r="C16" s="1925"/>
      <c r="D16" s="1925"/>
      <c r="E16" s="364"/>
      <c r="F16" s="364"/>
      <c r="G16" s="365"/>
      <c r="H16" s="362">
        <f t="shared" si="0"/>
        <v>0</v>
      </c>
    </row>
    <row r="17" spans="2:8" s="57" customFormat="1" ht="18.75" x14ac:dyDescent="0.3">
      <c r="B17" s="1924"/>
      <c r="C17" s="1925"/>
      <c r="D17" s="1925"/>
      <c r="E17" s="364"/>
      <c r="F17" s="364"/>
      <c r="G17" s="365"/>
      <c r="H17" s="362">
        <f t="shared" si="0"/>
        <v>0</v>
      </c>
    </row>
    <row r="18" spans="2:8" s="57" customFormat="1" ht="18.75" x14ac:dyDescent="0.3">
      <c r="B18" s="1924"/>
      <c r="C18" s="1925"/>
      <c r="D18" s="1925"/>
      <c r="E18" s="364"/>
      <c r="F18" s="364"/>
      <c r="G18" s="365"/>
      <c r="H18" s="362">
        <f t="shared" si="0"/>
        <v>0</v>
      </c>
    </row>
    <row r="19" spans="2:8" s="57" customFormat="1" ht="18.75" x14ac:dyDescent="0.3">
      <c r="B19" s="1924"/>
      <c r="C19" s="1925"/>
      <c r="D19" s="1925"/>
      <c r="E19" s="364"/>
      <c r="F19" s="364"/>
      <c r="G19" s="365"/>
      <c r="H19" s="362">
        <f t="shared" si="0"/>
        <v>0</v>
      </c>
    </row>
    <row r="20" spans="2:8" s="57" customFormat="1" ht="18.75" x14ac:dyDescent="0.3">
      <c r="B20" s="1924"/>
      <c r="C20" s="1925"/>
      <c r="D20" s="1925"/>
      <c r="E20" s="364"/>
      <c r="F20" s="364"/>
      <c r="G20" s="365"/>
      <c r="H20" s="362">
        <f t="shared" si="0"/>
        <v>0</v>
      </c>
    </row>
    <row r="21" spans="2:8" s="57" customFormat="1" ht="18.75" x14ac:dyDescent="0.3">
      <c r="B21" s="1924"/>
      <c r="C21" s="1925"/>
      <c r="D21" s="1925"/>
      <c r="E21" s="364"/>
      <c r="F21" s="364"/>
      <c r="G21" s="365"/>
      <c r="H21" s="362">
        <f t="shared" si="0"/>
        <v>0</v>
      </c>
    </row>
    <row r="22" spans="2:8" s="57" customFormat="1" ht="18.75" x14ac:dyDescent="0.3">
      <c r="B22" s="1924"/>
      <c r="C22" s="1925"/>
      <c r="D22" s="1925"/>
      <c r="E22" s="364"/>
      <c r="F22" s="364"/>
      <c r="G22" s="365"/>
      <c r="H22" s="362">
        <f t="shared" si="0"/>
        <v>0</v>
      </c>
    </row>
    <row r="23" spans="2:8" s="57" customFormat="1" ht="18.75" x14ac:dyDescent="0.3">
      <c r="B23" s="1924"/>
      <c r="C23" s="1925"/>
      <c r="D23" s="1925"/>
      <c r="E23" s="364"/>
      <c r="F23" s="364"/>
      <c r="G23" s="365"/>
      <c r="H23" s="362">
        <f t="shared" si="0"/>
        <v>0</v>
      </c>
    </row>
    <row r="24" spans="2:8" s="57" customFormat="1" ht="18.75" x14ac:dyDescent="0.3">
      <c r="B24" s="1924"/>
      <c r="C24" s="1925"/>
      <c r="D24" s="1925"/>
      <c r="E24" s="364"/>
      <c r="F24" s="364"/>
      <c r="G24" s="365"/>
      <c r="H24" s="362">
        <f t="shared" si="0"/>
        <v>0</v>
      </c>
    </row>
    <row r="25" spans="2:8" s="57" customFormat="1" ht="18.75" x14ac:dyDescent="0.3">
      <c r="B25" s="1924"/>
      <c r="C25" s="1925"/>
      <c r="D25" s="1925"/>
      <c r="E25" s="364"/>
      <c r="F25" s="364"/>
      <c r="G25" s="365"/>
      <c r="H25" s="36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20"/>
      <c r="C33" s="1921"/>
      <c r="D33" s="1921"/>
      <c r="E33" s="358"/>
      <c r="F33" s="358"/>
      <c r="G33" s="358"/>
      <c r="H33" s="360"/>
    </row>
    <row r="34" spans="2:8" x14ac:dyDescent="0.25">
      <c r="B34" s="1920"/>
      <c r="C34" s="1921"/>
      <c r="D34" s="1921"/>
      <c r="E34" s="358"/>
      <c r="F34" s="358"/>
      <c r="G34" s="358"/>
      <c r="H34" s="360"/>
    </row>
    <row r="35" spans="2:8" ht="15.75" thickBot="1" x14ac:dyDescent="0.3">
      <c r="B35" s="1922"/>
      <c r="C35" s="1923"/>
      <c r="D35" s="1923"/>
      <c r="E35" s="359"/>
      <c r="F35" s="359"/>
      <c r="G35" s="359"/>
      <c r="H35" s="361"/>
    </row>
    <row r="36" spans="2:8" ht="18.75" x14ac:dyDescent="0.3">
      <c r="G36" s="48" t="s">
        <v>443</v>
      </c>
      <c r="H36" s="64">
        <f>SUM(H13:H25)</f>
        <v>4525.8599999999997</v>
      </c>
    </row>
    <row r="37" spans="2:8" ht="18.75" x14ac:dyDescent="0.3">
      <c r="G37" s="48" t="s">
        <v>444</v>
      </c>
      <c r="H37" s="64">
        <f>+H36*0.16</f>
        <v>724.13759999999991</v>
      </c>
    </row>
    <row r="38" spans="2:8" ht="19.5" thickBot="1" x14ac:dyDescent="0.35">
      <c r="G38" s="49" t="s">
        <v>445</v>
      </c>
      <c r="H38" s="65">
        <f>+H36+H37</f>
        <v>5249.9975999999997</v>
      </c>
    </row>
    <row r="40" spans="2:8" x14ac:dyDescent="0.25">
      <c r="B40" s="1916"/>
      <c r="C40" s="1916"/>
      <c r="D40" s="1916"/>
      <c r="E40" s="1916"/>
      <c r="F40" s="1916"/>
    </row>
    <row r="41" spans="2:8" x14ac:dyDescent="0.25">
      <c r="B41" s="1916"/>
      <c r="C41" s="1916"/>
      <c r="D41" s="1916"/>
      <c r="E41" s="1916"/>
      <c r="F41" s="1916"/>
    </row>
    <row r="42" spans="2:8" x14ac:dyDescent="0.25">
      <c r="B42" s="1919" t="s">
        <v>446</v>
      </c>
      <c r="C42" s="1919"/>
      <c r="D42" s="1919"/>
      <c r="E42" s="1919" t="s">
        <v>447</v>
      </c>
      <c r="F42" s="1919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0">
    <tabColor rgb="FFCC33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1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871</v>
      </c>
      <c r="E5" s="344" t="s">
        <v>421</v>
      </c>
      <c r="F5" s="33" t="str">
        <f>VLOOKUP(F6,OBRAS!A1:B25,2,FALSE)</f>
        <v>RESIDENCIAL ZURA</v>
      </c>
      <c r="G5" s="1670" t="s">
        <v>423</v>
      </c>
      <c r="H5" s="1674">
        <v>46059</v>
      </c>
    </row>
    <row r="6" spans="2:8" ht="15.75" thickBot="1" x14ac:dyDescent="0.3">
      <c r="B6" s="1669"/>
      <c r="C6" s="1671"/>
      <c r="D6" s="1673"/>
      <c r="E6" s="345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34</v>
      </c>
      <c r="D7" s="36"/>
      <c r="E7" s="36"/>
      <c r="F7" s="35" t="s">
        <v>429</v>
      </c>
      <c r="G7" s="36" t="str">
        <f>VLOOKUP(C7,'BASE DATOS'!A1:J104,7,FALSE)</f>
        <v>ventas01regsagama@gmail.com</v>
      </c>
      <c r="H7" s="41"/>
    </row>
    <row r="8" spans="2:8" x14ac:dyDescent="0.25">
      <c r="B8" s="40" t="s">
        <v>425</v>
      </c>
      <c r="C8" s="38" t="str">
        <f>VLOOKUP(C7,'BASE DATOS'!A1:J105,3,FALSE)</f>
        <v>CELAYA-SALAMANCA LIBRE KM 1.5, COL. ROSALINDA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38060</v>
      </c>
      <c r="H9" s="42"/>
    </row>
    <row r="10" spans="2:8" x14ac:dyDescent="0.25">
      <c r="B10" s="40" t="s">
        <v>427</v>
      </c>
      <c r="C10" s="38" t="str">
        <f>VLOOKUP(C7,'BASE DATOS'!A1:J107,2,FALSE)</f>
        <v>CLH020607SJ1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442 3949657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4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544</v>
      </c>
      <c r="C13" s="1679"/>
      <c r="D13" s="1679"/>
      <c r="E13" s="60">
        <v>5</v>
      </c>
      <c r="F13" s="60" t="s">
        <v>449</v>
      </c>
      <c r="G13" s="62">
        <v>129.31</v>
      </c>
      <c r="H13" s="56">
        <f>+E13*G13</f>
        <v>646.54999999999995</v>
      </c>
    </row>
    <row r="14" spans="2:8" s="57" customFormat="1" ht="18.75" x14ac:dyDescent="0.3">
      <c r="B14" s="1926" t="s">
        <v>806</v>
      </c>
      <c r="C14" s="1927"/>
      <c r="D14" s="1927"/>
      <c r="E14" s="364"/>
      <c r="F14" s="364"/>
      <c r="G14" s="365"/>
      <c r="H14" s="362">
        <f>+E14*G14</f>
        <v>0</v>
      </c>
    </row>
    <row r="15" spans="2:8" s="57" customFormat="1" ht="18.75" x14ac:dyDescent="0.3">
      <c r="B15" s="1924"/>
      <c r="C15" s="1925"/>
      <c r="D15" s="1925"/>
      <c r="E15" s="364"/>
      <c r="F15" s="364"/>
      <c r="G15" s="365"/>
      <c r="H15" s="362">
        <f t="shared" ref="H15:H24" si="0">+E15*G15</f>
        <v>0</v>
      </c>
    </row>
    <row r="16" spans="2:8" s="57" customFormat="1" ht="18.75" x14ac:dyDescent="0.3">
      <c r="B16" s="1924"/>
      <c r="C16" s="1925"/>
      <c r="D16" s="1925"/>
      <c r="E16" s="364"/>
      <c r="F16" s="364"/>
      <c r="G16" s="365"/>
      <c r="H16" s="362">
        <f t="shared" si="0"/>
        <v>0</v>
      </c>
    </row>
    <row r="17" spans="2:8" s="57" customFormat="1" ht="18.75" x14ac:dyDescent="0.3">
      <c r="B17" s="1924"/>
      <c r="C17" s="1925"/>
      <c r="D17" s="1925"/>
      <c r="E17" s="364"/>
      <c r="F17" s="364"/>
      <c r="G17" s="365"/>
      <c r="H17" s="362">
        <f t="shared" si="0"/>
        <v>0</v>
      </c>
    </row>
    <row r="18" spans="2:8" s="57" customFormat="1" ht="18.75" x14ac:dyDescent="0.3">
      <c r="B18" s="1924"/>
      <c r="C18" s="1925"/>
      <c r="D18" s="1925"/>
      <c r="E18" s="364"/>
      <c r="F18" s="364"/>
      <c r="G18" s="365"/>
      <c r="H18" s="362">
        <f t="shared" si="0"/>
        <v>0</v>
      </c>
    </row>
    <row r="19" spans="2:8" s="57" customFormat="1" ht="18.75" x14ac:dyDescent="0.3">
      <c r="B19" s="1924"/>
      <c r="C19" s="1925"/>
      <c r="D19" s="1925"/>
      <c r="E19" s="364"/>
      <c r="F19" s="364"/>
      <c r="G19" s="365"/>
      <c r="H19" s="362">
        <f t="shared" si="0"/>
        <v>0</v>
      </c>
    </row>
    <row r="20" spans="2:8" s="57" customFormat="1" ht="18.75" x14ac:dyDescent="0.3">
      <c r="B20" s="1924"/>
      <c r="C20" s="1925"/>
      <c r="D20" s="1925"/>
      <c r="E20" s="364"/>
      <c r="F20" s="364"/>
      <c r="G20" s="365"/>
      <c r="H20" s="362">
        <f t="shared" si="0"/>
        <v>0</v>
      </c>
    </row>
    <row r="21" spans="2:8" s="57" customFormat="1" ht="18.75" x14ac:dyDescent="0.3">
      <c r="B21" s="1924"/>
      <c r="C21" s="1925"/>
      <c r="D21" s="1925"/>
      <c r="E21" s="364"/>
      <c r="F21" s="364"/>
      <c r="G21" s="365"/>
      <c r="H21" s="362">
        <f t="shared" si="0"/>
        <v>0</v>
      </c>
    </row>
    <row r="22" spans="2:8" s="57" customFormat="1" ht="18.75" x14ac:dyDescent="0.3">
      <c r="B22" s="1924"/>
      <c r="C22" s="1925"/>
      <c r="D22" s="1925"/>
      <c r="E22" s="364"/>
      <c r="F22" s="364"/>
      <c r="G22" s="365"/>
      <c r="H22" s="362">
        <f t="shared" si="0"/>
        <v>0</v>
      </c>
    </row>
    <row r="23" spans="2:8" s="57" customFormat="1" ht="18.75" x14ac:dyDescent="0.3">
      <c r="B23" s="1924"/>
      <c r="C23" s="1925"/>
      <c r="D23" s="1925"/>
      <c r="E23" s="364"/>
      <c r="F23" s="364"/>
      <c r="G23" s="365"/>
      <c r="H23" s="362">
        <f t="shared" si="0"/>
        <v>0</v>
      </c>
    </row>
    <row r="24" spans="2:8" s="57" customFormat="1" ht="18.75" x14ac:dyDescent="0.3">
      <c r="B24" s="1924"/>
      <c r="C24" s="1925"/>
      <c r="D24" s="1925"/>
      <c r="E24" s="364"/>
      <c r="F24" s="364"/>
      <c r="G24" s="365"/>
      <c r="H24" s="362">
        <f t="shared" si="0"/>
        <v>0</v>
      </c>
    </row>
    <row r="25" spans="2:8" s="57" customFormat="1" ht="18.75" x14ac:dyDescent="0.3">
      <c r="B25" s="1924"/>
      <c r="C25" s="1925"/>
      <c r="D25" s="1925"/>
      <c r="E25" s="364"/>
      <c r="F25" s="364"/>
      <c r="G25" s="365"/>
      <c r="H25" s="36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20"/>
      <c r="C33" s="1921"/>
      <c r="D33" s="1921"/>
      <c r="E33" s="358"/>
      <c r="F33" s="358"/>
      <c r="G33" s="358"/>
      <c r="H33" s="360"/>
    </row>
    <row r="34" spans="2:8" x14ac:dyDescent="0.25">
      <c r="B34" s="1920"/>
      <c r="C34" s="1921"/>
      <c r="D34" s="1921"/>
      <c r="E34" s="358"/>
      <c r="F34" s="358"/>
      <c r="G34" s="358"/>
      <c r="H34" s="360"/>
    </row>
    <row r="35" spans="2:8" ht="15.75" thickBot="1" x14ac:dyDescent="0.3">
      <c r="B35" s="1922"/>
      <c r="C35" s="1923"/>
      <c r="D35" s="1923"/>
      <c r="E35" s="359"/>
      <c r="F35" s="359"/>
      <c r="G35" s="359"/>
      <c r="H35" s="361"/>
    </row>
    <row r="36" spans="2:8" ht="18.75" x14ac:dyDescent="0.3">
      <c r="G36" s="48" t="s">
        <v>443</v>
      </c>
      <c r="H36" s="64">
        <f>SUM(H13:H25)</f>
        <v>646.54999999999995</v>
      </c>
    </row>
    <row r="37" spans="2:8" ht="18.75" x14ac:dyDescent="0.3">
      <c r="G37" s="48" t="s">
        <v>444</v>
      </c>
      <c r="H37" s="64">
        <f>+H36*0.16</f>
        <v>103.44799999999999</v>
      </c>
    </row>
    <row r="38" spans="2:8" ht="19.5" thickBot="1" x14ac:dyDescent="0.35">
      <c r="G38" s="49" t="s">
        <v>445</v>
      </c>
      <c r="H38" s="65">
        <f>+H36+H37</f>
        <v>749.99799999999993</v>
      </c>
    </row>
    <row r="40" spans="2:8" x14ac:dyDescent="0.25">
      <c r="B40" s="1916"/>
      <c r="C40" s="1916"/>
      <c r="D40" s="1916"/>
      <c r="E40" s="1916"/>
      <c r="F40" s="1916"/>
    </row>
    <row r="41" spans="2:8" x14ac:dyDescent="0.25">
      <c r="B41" s="1916"/>
      <c r="C41" s="1916"/>
      <c r="D41" s="1916"/>
      <c r="E41" s="1916"/>
      <c r="F41" s="1916"/>
    </row>
    <row r="42" spans="2:8" x14ac:dyDescent="0.25">
      <c r="B42" s="1919" t="s">
        <v>446</v>
      </c>
      <c r="C42" s="1919"/>
      <c r="D42" s="1919"/>
      <c r="E42" s="1919" t="s">
        <v>447</v>
      </c>
      <c r="F42" s="1919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2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872</v>
      </c>
      <c r="E5" s="355" t="s">
        <v>421</v>
      </c>
      <c r="F5" s="33" t="str">
        <f>VLOOKUP(F6,OBRAS!A1:B25,2,FALSE)</f>
        <v>EL TAJO</v>
      </c>
      <c r="G5" s="1670" t="s">
        <v>423</v>
      </c>
      <c r="H5" s="1674">
        <v>46048</v>
      </c>
    </row>
    <row r="6" spans="2:8" ht="15.75" thickBot="1" x14ac:dyDescent="0.3">
      <c r="B6" s="1669"/>
      <c r="C6" s="1671"/>
      <c r="D6" s="1673"/>
      <c r="E6" s="356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DATOS'!A1:J104,7,FALSE)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DATOS'!A1:J105,3,FALSE)</f>
        <v>SANTA ANA #206 INT. 4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LEON, GTO</v>
      </c>
      <c r="D9" s="38"/>
      <c r="E9" s="38"/>
      <c r="F9" s="37" t="s">
        <v>431</v>
      </c>
      <c r="G9" s="50">
        <f>VLOOKUP(C7,'BASE DATOS'!A1:J106,9,FALSE)</f>
        <v>37410</v>
      </c>
      <c r="H9" s="42"/>
    </row>
    <row r="10" spans="2:8" x14ac:dyDescent="0.25">
      <c r="B10" s="40" t="s">
        <v>427</v>
      </c>
      <c r="C10" s="38" t="str">
        <f>VLOOKUP(C7,'BASE DATOS'!A1:J107,2,FALSE)</f>
        <v>HEAC841104392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5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873</v>
      </c>
      <c r="C13" s="1679"/>
      <c r="D13" s="1679"/>
      <c r="E13" s="60">
        <v>1</v>
      </c>
      <c r="F13" s="60" t="s">
        <v>449</v>
      </c>
      <c r="G13" s="62">
        <v>1655</v>
      </c>
      <c r="H13" s="56">
        <f>+E13*G13</f>
        <v>1655</v>
      </c>
    </row>
    <row r="14" spans="2:8" s="57" customFormat="1" ht="18.75" x14ac:dyDescent="0.3">
      <c r="B14" s="1930" t="s">
        <v>874</v>
      </c>
      <c r="C14" s="1931"/>
      <c r="D14" s="1931"/>
      <c r="E14" s="372"/>
      <c r="F14" s="372"/>
      <c r="G14" s="373"/>
      <c r="H14" s="370">
        <f>+E14*G14</f>
        <v>0</v>
      </c>
    </row>
    <row r="15" spans="2:8" s="57" customFormat="1" ht="18.75" x14ac:dyDescent="0.3">
      <c r="B15" s="1928"/>
      <c r="C15" s="1929"/>
      <c r="D15" s="1929"/>
      <c r="E15" s="372"/>
      <c r="F15" s="372"/>
      <c r="G15" s="373"/>
      <c r="H15" s="370">
        <f t="shared" ref="H15:H24" si="0">+E15*G15</f>
        <v>0</v>
      </c>
    </row>
    <row r="16" spans="2:8" s="57" customFormat="1" ht="18.75" x14ac:dyDescent="0.3">
      <c r="B16" s="1928"/>
      <c r="C16" s="1929"/>
      <c r="D16" s="1929"/>
      <c r="E16" s="372"/>
      <c r="F16" s="372"/>
      <c r="G16" s="373"/>
      <c r="H16" s="370">
        <f t="shared" si="0"/>
        <v>0</v>
      </c>
    </row>
    <row r="17" spans="2:8" s="57" customFormat="1" ht="18.75" x14ac:dyDescent="0.3">
      <c r="B17" s="1928"/>
      <c r="C17" s="1929"/>
      <c r="D17" s="1929"/>
      <c r="E17" s="372"/>
      <c r="F17" s="372"/>
      <c r="G17" s="373"/>
      <c r="H17" s="370">
        <f t="shared" si="0"/>
        <v>0</v>
      </c>
    </row>
    <row r="18" spans="2:8" s="57" customFormat="1" ht="18.75" x14ac:dyDescent="0.3">
      <c r="B18" s="1928"/>
      <c r="C18" s="1929"/>
      <c r="D18" s="1929"/>
      <c r="E18" s="372"/>
      <c r="F18" s="372"/>
      <c r="G18" s="373"/>
      <c r="H18" s="370">
        <f t="shared" si="0"/>
        <v>0</v>
      </c>
    </row>
    <row r="19" spans="2:8" s="57" customFormat="1" ht="18.75" x14ac:dyDescent="0.3">
      <c r="B19" s="1928"/>
      <c r="C19" s="1929"/>
      <c r="D19" s="1929"/>
      <c r="E19" s="372"/>
      <c r="F19" s="372"/>
      <c r="G19" s="373"/>
      <c r="H19" s="370">
        <f t="shared" si="0"/>
        <v>0</v>
      </c>
    </row>
    <row r="20" spans="2:8" s="57" customFormat="1" ht="18.75" x14ac:dyDescent="0.3">
      <c r="B20" s="1928"/>
      <c r="C20" s="1929"/>
      <c r="D20" s="1929"/>
      <c r="E20" s="372"/>
      <c r="F20" s="372"/>
      <c r="G20" s="373"/>
      <c r="H20" s="370">
        <f t="shared" si="0"/>
        <v>0</v>
      </c>
    </row>
    <row r="21" spans="2:8" s="57" customFormat="1" ht="18.75" x14ac:dyDescent="0.3">
      <c r="B21" s="1928"/>
      <c r="C21" s="1929"/>
      <c r="D21" s="1929"/>
      <c r="E21" s="372"/>
      <c r="F21" s="372"/>
      <c r="G21" s="373"/>
      <c r="H21" s="370">
        <f t="shared" si="0"/>
        <v>0</v>
      </c>
    </row>
    <row r="22" spans="2:8" s="57" customFormat="1" ht="18.75" x14ac:dyDescent="0.3">
      <c r="B22" s="1928"/>
      <c r="C22" s="1929"/>
      <c r="D22" s="1929"/>
      <c r="E22" s="372"/>
      <c r="F22" s="372"/>
      <c r="G22" s="373"/>
      <c r="H22" s="370">
        <f t="shared" si="0"/>
        <v>0</v>
      </c>
    </row>
    <row r="23" spans="2:8" s="57" customFormat="1" ht="18.75" x14ac:dyDescent="0.3">
      <c r="B23" s="1928"/>
      <c r="C23" s="1929"/>
      <c r="D23" s="1929"/>
      <c r="E23" s="372"/>
      <c r="F23" s="372"/>
      <c r="G23" s="373"/>
      <c r="H23" s="370">
        <f t="shared" si="0"/>
        <v>0</v>
      </c>
    </row>
    <row r="24" spans="2:8" s="57" customFormat="1" ht="18.75" x14ac:dyDescent="0.3">
      <c r="B24" s="1928"/>
      <c r="C24" s="1929"/>
      <c r="D24" s="1929"/>
      <c r="E24" s="372"/>
      <c r="F24" s="372"/>
      <c r="G24" s="373"/>
      <c r="H24" s="370">
        <f t="shared" si="0"/>
        <v>0</v>
      </c>
    </row>
    <row r="25" spans="2:8" s="57" customFormat="1" ht="18.75" x14ac:dyDescent="0.3">
      <c r="B25" s="1928"/>
      <c r="C25" s="1929"/>
      <c r="D25" s="1929"/>
      <c r="E25" s="372"/>
      <c r="F25" s="372"/>
      <c r="G25" s="373"/>
      <c r="H25" s="37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33"/>
      <c r="C33" s="1934"/>
      <c r="D33" s="1934"/>
      <c r="E33" s="366"/>
      <c r="F33" s="366"/>
      <c r="G33" s="366"/>
      <c r="H33" s="368"/>
    </row>
    <row r="34" spans="2:8" x14ac:dyDescent="0.25">
      <c r="B34" s="1933"/>
      <c r="C34" s="1934"/>
      <c r="D34" s="1934"/>
      <c r="E34" s="366"/>
      <c r="F34" s="366"/>
      <c r="G34" s="366"/>
      <c r="H34" s="368"/>
    </row>
    <row r="35" spans="2:8" ht="15.75" thickBot="1" x14ac:dyDescent="0.3">
      <c r="B35" s="1935"/>
      <c r="C35" s="1936"/>
      <c r="D35" s="1936"/>
      <c r="E35" s="367"/>
      <c r="F35" s="367"/>
      <c r="G35" s="367"/>
      <c r="H35" s="369"/>
    </row>
    <row r="36" spans="2:8" ht="18.75" x14ac:dyDescent="0.3">
      <c r="G36" s="48" t="s">
        <v>443</v>
      </c>
      <c r="H36" s="64">
        <f>SUM(H13:H25)</f>
        <v>1655</v>
      </c>
    </row>
    <row r="37" spans="2:8" ht="18.75" x14ac:dyDescent="0.3">
      <c r="G37" s="48" t="s">
        <v>444</v>
      </c>
      <c r="H37" s="64">
        <f>+H36*0.16</f>
        <v>264.8</v>
      </c>
    </row>
    <row r="38" spans="2:8" ht="19.5" thickBot="1" x14ac:dyDescent="0.35">
      <c r="G38" s="49" t="s">
        <v>445</v>
      </c>
      <c r="H38" s="65">
        <f>+H36+H37</f>
        <v>1919.8</v>
      </c>
    </row>
    <row r="40" spans="2:8" x14ac:dyDescent="0.25">
      <c r="B40" s="1921"/>
      <c r="C40" s="1921"/>
      <c r="D40" s="1921"/>
      <c r="E40" s="1921"/>
      <c r="F40" s="1921"/>
    </row>
    <row r="41" spans="2:8" x14ac:dyDescent="0.25">
      <c r="B41" s="1921"/>
      <c r="C41" s="1921"/>
      <c r="D41" s="1921"/>
      <c r="E41" s="1921"/>
      <c r="F41" s="1921"/>
    </row>
    <row r="42" spans="2:8" x14ac:dyDescent="0.25">
      <c r="B42" s="1932" t="s">
        <v>446</v>
      </c>
      <c r="C42" s="1932"/>
      <c r="D42" s="1932"/>
      <c r="E42" s="1932" t="s">
        <v>447</v>
      </c>
      <c r="F42" s="1932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140625" style="32" customWidth="1"/>
    <col min="4" max="4" width="14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875</v>
      </c>
      <c r="E5" s="355" t="s">
        <v>421</v>
      </c>
      <c r="F5" s="33" t="str">
        <f>VLOOKUP(F6,OBRAS!A1:B25,2,FALSE)</f>
        <v>EL TAJO</v>
      </c>
      <c r="G5" s="1670" t="s">
        <v>423</v>
      </c>
      <c r="H5" s="1674">
        <v>46048</v>
      </c>
    </row>
    <row r="6" spans="2:8" ht="15.75" thickBot="1" x14ac:dyDescent="0.3">
      <c r="B6" s="1669"/>
      <c r="C6" s="1671"/>
      <c r="D6" s="1673"/>
      <c r="E6" s="356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DATOS'!A1:J104,7,FALSE)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DATOS'!A1:J105,3,FALSE)</f>
        <v>SANTA ANA #206 INT. 4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LEON, GTO</v>
      </c>
      <c r="D9" s="38"/>
      <c r="E9" s="38"/>
      <c r="F9" s="37" t="s">
        <v>431</v>
      </c>
      <c r="G9" s="50">
        <f>VLOOKUP(C7,'BASE DATOS'!A1:J106,9,FALSE)</f>
        <v>37410</v>
      </c>
      <c r="H9" s="42"/>
    </row>
    <row r="10" spans="2:8" x14ac:dyDescent="0.25">
      <c r="B10" s="40" t="s">
        <v>427</v>
      </c>
      <c r="C10" s="38" t="str">
        <f>VLOOKUP(C7,'BASE DATOS'!A1:J107,2,FALSE)</f>
        <v>HEAC841104392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5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767</v>
      </c>
      <c r="C13" s="1679"/>
      <c r="D13" s="1679"/>
      <c r="E13" s="60">
        <v>1</v>
      </c>
      <c r="F13" s="60" t="s">
        <v>449</v>
      </c>
      <c r="G13" s="62">
        <v>1231</v>
      </c>
      <c r="H13" s="56">
        <f>+E13*G13</f>
        <v>1231</v>
      </c>
    </row>
    <row r="14" spans="2:8" s="57" customFormat="1" ht="18.75" x14ac:dyDescent="0.3">
      <c r="B14" s="1930" t="s">
        <v>874</v>
      </c>
      <c r="C14" s="1931"/>
      <c r="D14" s="1931"/>
      <c r="E14" s="372"/>
      <c r="F14" s="372"/>
      <c r="G14" s="373"/>
      <c r="H14" s="370">
        <f>+E14*G14</f>
        <v>0</v>
      </c>
    </row>
    <row r="15" spans="2:8" s="57" customFormat="1" ht="18.75" x14ac:dyDescent="0.3">
      <c r="B15" s="1928"/>
      <c r="C15" s="1929"/>
      <c r="D15" s="1929"/>
      <c r="E15" s="372"/>
      <c r="F15" s="372"/>
      <c r="G15" s="373"/>
      <c r="H15" s="370">
        <f t="shared" ref="H15:H24" si="0">+E15*G15</f>
        <v>0</v>
      </c>
    </row>
    <row r="16" spans="2:8" s="57" customFormat="1" ht="18.75" x14ac:dyDescent="0.3">
      <c r="B16" s="1928"/>
      <c r="C16" s="1929"/>
      <c r="D16" s="1929"/>
      <c r="E16" s="372"/>
      <c r="F16" s="372"/>
      <c r="G16" s="373"/>
      <c r="H16" s="370">
        <f t="shared" si="0"/>
        <v>0</v>
      </c>
    </row>
    <row r="17" spans="2:8" s="57" customFormat="1" ht="18.75" x14ac:dyDescent="0.3">
      <c r="B17" s="1928"/>
      <c r="C17" s="1929"/>
      <c r="D17" s="1929"/>
      <c r="E17" s="372"/>
      <c r="F17" s="372"/>
      <c r="G17" s="373"/>
      <c r="H17" s="370">
        <f t="shared" si="0"/>
        <v>0</v>
      </c>
    </row>
    <row r="18" spans="2:8" s="57" customFormat="1" ht="18.75" x14ac:dyDescent="0.3">
      <c r="B18" s="1928"/>
      <c r="C18" s="1929"/>
      <c r="D18" s="1929"/>
      <c r="E18" s="372"/>
      <c r="F18" s="372"/>
      <c r="G18" s="373"/>
      <c r="H18" s="370">
        <f t="shared" si="0"/>
        <v>0</v>
      </c>
    </row>
    <row r="19" spans="2:8" s="57" customFormat="1" ht="18.75" x14ac:dyDescent="0.3">
      <c r="B19" s="1928"/>
      <c r="C19" s="1929"/>
      <c r="D19" s="1929"/>
      <c r="E19" s="372"/>
      <c r="F19" s="372"/>
      <c r="G19" s="373"/>
      <c r="H19" s="370">
        <f t="shared" si="0"/>
        <v>0</v>
      </c>
    </row>
    <row r="20" spans="2:8" s="57" customFormat="1" ht="18.75" x14ac:dyDescent="0.3">
      <c r="B20" s="1928"/>
      <c r="C20" s="1929"/>
      <c r="D20" s="1929"/>
      <c r="E20" s="372"/>
      <c r="F20" s="372"/>
      <c r="G20" s="373"/>
      <c r="H20" s="370">
        <f t="shared" si="0"/>
        <v>0</v>
      </c>
    </row>
    <row r="21" spans="2:8" s="57" customFormat="1" ht="18.75" x14ac:dyDescent="0.3">
      <c r="B21" s="1928"/>
      <c r="C21" s="1929"/>
      <c r="D21" s="1929"/>
      <c r="E21" s="372"/>
      <c r="F21" s="372"/>
      <c r="G21" s="373"/>
      <c r="H21" s="370">
        <f t="shared" si="0"/>
        <v>0</v>
      </c>
    </row>
    <row r="22" spans="2:8" s="57" customFormat="1" ht="18.75" x14ac:dyDescent="0.3">
      <c r="B22" s="1928"/>
      <c r="C22" s="1929"/>
      <c r="D22" s="1929"/>
      <c r="E22" s="372"/>
      <c r="F22" s="372"/>
      <c r="G22" s="373"/>
      <c r="H22" s="370">
        <f t="shared" si="0"/>
        <v>0</v>
      </c>
    </row>
    <row r="23" spans="2:8" s="57" customFormat="1" ht="18.75" x14ac:dyDescent="0.3">
      <c r="B23" s="1928"/>
      <c r="C23" s="1929"/>
      <c r="D23" s="1929"/>
      <c r="E23" s="372"/>
      <c r="F23" s="372"/>
      <c r="G23" s="373"/>
      <c r="H23" s="370">
        <f t="shared" si="0"/>
        <v>0</v>
      </c>
    </row>
    <row r="24" spans="2:8" s="57" customFormat="1" ht="18.75" x14ac:dyDescent="0.3">
      <c r="B24" s="1928"/>
      <c r="C24" s="1929"/>
      <c r="D24" s="1929"/>
      <c r="E24" s="372"/>
      <c r="F24" s="372"/>
      <c r="G24" s="373"/>
      <c r="H24" s="370">
        <f t="shared" si="0"/>
        <v>0</v>
      </c>
    </row>
    <row r="25" spans="2:8" s="57" customFormat="1" ht="18.75" x14ac:dyDescent="0.3">
      <c r="B25" s="1928"/>
      <c r="C25" s="1929"/>
      <c r="D25" s="1929"/>
      <c r="E25" s="372"/>
      <c r="F25" s="372"/>
      <c r="G25" s="373"/>
      <c r="H25" s="37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33"/>
      <c r="C33" s="1934"/>
      <c r="D33" s="1934"/>
      <c r="E33" s="366"/>
      <c r="F33" s="366"/>
      <c r="G33" s="366"/>
      <c r="H33" s="368"/>
    </row>
    <row r="34" spans="2:8" x14ac:dyDescent="0.25">
      <c r="B34" s="1933"/>
      <c r="C34" s="1934"/>
      <c r="D34" s="1934"/>
      <c r="E34" s="366"/>
      <c r="F34" s="366"/>
      <c r="G34" s="366"/>
      <c r="H34" s="368"/>
    </row>
    <row r="35" spans="2:8" ht="15.75" thickBot="1" x14ac:dyDescent="0.3">
      <c r="B35" s="1935"/>
      <c r="C35" s="1936"/>
      <c r="D35" s="1936"/>
      <c r="E35" s="367"/>
      <c r="F35" s="367"/>
      <c r="G35" s="367"/>
      <c r="H35" s="369"/>
    </row>
    <row r="36" spans="2:8" ht="18.75" x14ac:dyDescent="0.3">
      <c r="G36" s="48" t="s">
        <v>443</v>
      </c>
      <c r="H36" s="64">
        <f>SUM(H13:H25)</f>
        <v>1231</v>
      </c>
    </row>
    <row r="37" spans="2:8" ht="18.75" x14ac:dyDescent="0.3">
      <c r="G37" s="48" t="s">
        <v>444</v>
      </c>
      <c r="H37" s="64">
        <f>+H36*0.16</f>
        <v>196.96</v>
      </c>
    </row>
    <row r="38" spans="2:8" ht="19.5" thickBot="1" x14ac:dyDescent="0.35">
      <c r="G38" s="49" t="s">
        <v>445</v>
      </c>
      <c r="H38" s="65">
        <f>+H36+H37</f>
        <v>1427.96</v>
      </c>
    </row>
    <row r="40" spans="2:8" x14ac:dyDescent="0.25">
      <c r="B40" s="1921"/>
      <c r="C40" s="1921"/>
      <c r="D40" s="1921"/>
      <c r="E40" s="1921"/>
      <c r="F40" s="1921"/>
    </row>
    <row r="41" spans="2:8" x14ac:dyDescent="0.25">
      <c r="B41" s="1921"/>
      <c r="C41" s="1921"/>
      <c r="D41" s="1921"/>
      <c r="E41" s="1921"/>
      <c r="F41" s="1921"/>
    </row>
    <row r="42" spans="2:8" x14ac:dyDescent="0.25">
      <c r="B42" s="1932" t="s">
        <v>446</v>
      </c>
      <c r="C42" s="1932"/>
      <c r="D42" s="1932"/>
      <c r="E42" s="1932" t="s">
        <v>447</v>
      </c>
      <c r="F42" s="1932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3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4" width="14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876</v>
      </c>
      <c r="E5" s="355" t="s">
        <v>421</v>
      </c>
      <c r="F5" s="33" t="str">
        <f>VLOOKUP(F6,OBRAS!A1:B25,2,FALSE)</f>
        <v>EL TAJO</v>
      </c>
      <c r="G5" s="1670" t="s">
        <v>423</v>
      </c>
      <c r="H5" s="1674">
        <v>46054</v>
      </c>
    </row>
    <row r="6" spans="2:8" ht="15.75" thickBot="1" x14ac:dyDescent="0.3">
      <c r="B6" s="1669"/>
      <c r="C6" s="1671"/>
      <c r="D6" s="1673"/>
      <c r="E6" s="356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DATOS'!A1:J104,7,FALSE)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DATOS'!A1:J105,3,FALSE)</f>
        <v>SANTA ANA #206 INT. 4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LEON, GTO</v>
      </c>
      <c r="D9" s="38"/>
      <c r="E9" s="38"/>
      <c r="F9" s="37" t="s">
        <v>431</v>
      </c>
      <c r="G9" s="50">
        <f>VLOOKUP(C7,'BASE DATOS'!A1:J106,9,FALSE)</f>
        <v>37410</v>
      </c>
      <c r="H9" s="42"/>
    </row>
    <row r="10" spans="2:8" x14ac:dyDescent="0.25">
      <c r="B10" s="40" t="s">
        <v>427</v>
      </c>
      <c r="C10" s="38" t="str">
        <f>VLOOKUP(C7,'BASE DATOS'!A1:J107,2,FALSE)</f>
        <v>HEAC841104392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5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877</v>
      </c>
      <c r="C13" s="1679"/>
      <c r="D13" s="1679"/>
      <c r="E13" s="60">
        <v>3</v>
      </c>
      <c r="F13" s="60" t="s">
        <v>449</v>
      </c>
      <c r="G13" s="62">
        <v>903</v>
      </c>
      <c r="H13" s="56">
        <f>+E13*G13</f>
        <v>2709</v>
      </c>
    </row>
    <row r="14" spans="2:8" s="57" customFormat="1" ht="18.75" x14ac:dyDescent="0.3">
      <c r="B14" s="1928" t="s">
        <v>878</v>
      </c>
      <c r="C14" s="1929"/>
      <c r="D14" s="1929"/>
      <c r="E14" s="372">
        <v>1</v>
      </c>
      <c r="F14" s="372" t="s">
        <v>449</v>
      </c>
      <c r="G14" s="373">
        <v>2122</v>
      </c>
      <c r="H14" s="370">
        <f>+E14*G14</f>
        <v>2122</v>
      </c>
    </row>
    <row r="15" spans="2:8" s="57" customFormat="1" ht="18.75" x14ac:dyDescent="0.3">
      <c r="B15" s="1928" t="s">
        <v>879</v>
      </c>
      <c r="C15" s="1929"/>
      <c r="D15" s="1929"/>
      <c r="E15" s="372">
        <v>1</v>
      </c>
      <c r="F15" s="372" t="s">
        <v>449</v>
      </c>
      <c r="G15" s="373">
        <v>2122</v>
      </c>
      <c r="H15" s="370">
        <f t="shared" ref="H15:H24" si="0">+E15*G15</f>
        <v>2122</v>
      </c>
    </row>
    <row r="16" spans="2:8" s="57" customFormat="1" ht="18.75" x14ac:dyDescent="0.3">
      <c r="B16" s="1928" t="s">
        <v>774</v>
      </c>
      <c r="C16" s="1929"/>
      <c r="D16" s="1929"/>
      <c r="E16" s="372">
        <v>12</v>
      </c>
      <c r="F16" s="372" t="s">
        <v>449</v>
      </c>
      <c r="G16" s="373">
        <v>99</v>
      </c>
      <c r="H16" s="370">
        <f t="shared" si="0"/>
        <v>1188</v>
      </c>
    </row>
    <row r="17" spans="2:8" s="57" customFormat="1" ht="18.75" x14ac:dyDescent="0.3">
      <c r="B17" s="1928" t="s">
        <v>880</v>
      </c>
      <c r="C17" s="1929"/>
      <c r="D17" s="1929"/>
      <c r="E17" s="372">
        <v>12</v>
      </c>
      <c r="F17" s="372" t="s">
        <v>449</v>
      </c>
      <c r="G17" s="373">
        <v>48</v>
      </c>
      <c r="H17" s="370">
        <f t="shared" si="0"/>
        <v>576</v>
      </c>
    </row>
    <row r="18" spans="2:8" s="57" customFormat="1" ht="18.75" x14ac:dyDescent="0.3">
      <c r="B18" s="1930" t="s">
        <v>881</v>
      </c>
      <c r="C18" s="1931"/>
      <c r="D18" s="1931"/>
      <c r="E18" s="372"/>
      <c r="F18" s="372"/>
      <c r="G18" s="373"/>
      <c r="H18" s="370">
        <f t="shared" si="0"/>
        <v>0</v>
      </c>
    </row>
    <row r="19" spans="2:8" s="57" customFormat="1" ht="18.75" x14ac:dyDescent="0.3">
      <c r="B19" s="1928"/>
      <c r="C19" s="1929"/>
      <c r="D19" s="1929"/>
      <c r="E19" s="372"/>
      <c r="F19" s="372"/>
      <c r="G19" s="373"/>
      <c r="H19" s="370">
        <f t="shared" si="0"/>
        <v>0</v>
      </c>
    </row>
    <row r="20" spans="2:8" s="57" customFormat="1" ht="18.75" x14ac:dyDescent="0.3">
      <c r="B20" s="1928"/>
      <c r="C20" s="1929"/>
      <c r="D20" s="1929"/>
      <c r="E20" s="372"/>
      <c r="F20" s="372"/>
      <c r="G20" s="373"/>
      <c r="H20" s="370">
        <f t="shared" si="0"/>
        <v>0</v>
      </c>
    </row>
    <row r="21" spans="2:8" s="57" customFormat="1" ht="18.75" x14ac:dyDescent="0.3">
      <c r="B21" s="1928"/>
      <c r="C21" s="1929"/>
      <c r="D21" s="1929"/>
      <c r="E21" s="372"/>
      <c r="F21" s="372"/>
      <c r="G21" s="373"/>
      <c r="H21" s="370">
        <f t="shared" si="0"/>
        <v>0</v>
      </c>
    </row>
    <row r="22" spans="2:8" s="57" customFormat="1" ht="18.75" x14ac:dyDescent="0.3">
      <c r="B22" s="1928"/>
      <c r="C22" s="1929"/>
      <c r="D22" s="1929"/>
      <c r="E22" s="372"/>
      <c r="F22" s="372"/>
      <c r="G22" s="373"/>
      <c r="H22" s="370">
        <f t="shared" si="0"/>
        <v>0</v>
      </c>
    </row>
    <row r="23" spans="2:8" s="57" customFormat="1" ht="18.75" x14ac:dyDescent="0.3">
      <c r="B23" s="1928"/>
      <c r="C23" s="1929"/>
      <c r="D23" s="1929"/>
      <c r="E23" s="372"/>
      <c r="F23" s="372"/>
      <c r="G23" s="373"/>
      <c r="H23" s="370">
        <f t="shared" si="0"/>
        <v>0</v>
      </c>
    </row>
    <row r="24" spans="2:8" s="57" customFormat="1" ht="18.75" x14ac:dyDescent="0.3">
      <c r="B24" s="1928"/>
      <c r="C24" s="1929"/>
      <c r="D24" s="1929"/>
      <c r="E24" s="372"/>
      <c r="F24" s="372"/>
      <c r="G24" s="373"/>
      <c r="H24" s="370">
        <f t="shared" si="0"/>
        <v>0</v>
      </c>
    </row>
    <row r="25" spans="2:8" s="57" customFormat="1" ht="18.75" x14ac:dyDescent="0.3">
      <c r="B25" s="1928"/>
      <c r="C25" s="1929"/>
      <c r="D25" s="1929"/>
      <c r="E25" s="372"/>
      <c r="F25" s="372"/>
      <c r="G25" s="373"/>
      <c r="H25" s="37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33"/>
      <c r="C33" s="1934"/>
      <c r="D33" s="1934"/>
      <c r="E33" s="366"/>
      <c r="F33" s="366"/>
      <c r="G33" s="366"/>
      <c r="H33" s="368"/>
    </row>
    <row r="34" spans="2:8" x14ac:dyDescent="0.25">
      <c r="B34" s="1933"/>
      <c r="C34" s="1934"/>
      <c r="D34" s="1934"/>
      <c r="E34" s="366"/>
      <c r="F34" s="366"/>
      <c r="G34" s="366"/>
      <c r="H34" s="368"/>
    </row>
    <row r="35" spans="2:8" ht="15.75" thickBot="1" x14ac:dyDescent="0.3">
      <c r="B35" s="1935"/>
      <c r="C35" s="1936"/>
      <c r="D35" s="1936"/>
      <c r="E35" s="367"/>
      <c r="F35" s="367"/>
      <c r="G35" s="367"/>
      <c r="H35" s="369"/>
    </row>
    <row r="36" spans="2:8" ht="18.75" x14ac:dyDescent="0.3">
      <c r="G36" s="48" t="s">
        <v>443</v>
      </c>
      <c r="H36" s="64">
        <f>SUM(H13:H25)</f>
        <v>8717</v>
      </c>
    </row>
    <row r="37" spans="2:8" ht="18.75" x14ac:dyDescent="0.3">
      <c r="G37" s="48" t="s">
        <v>444</v>
      </c>
      <c r="H37" s="64">
        <f>+H36*0.16</f>
        <v>1394.72</v>
      </c>
    </row>
    <row r="38" spans="2:8" ht="19.5" thickBot="1" x14ac:dyDescent="0.35">
      <c r="G38" s="49" t="s">
        <v>445</v>
      </c>
      <c r="H38" s="65">
        <f>+H36+H37</f>
        <v>10111.719999999999</v>
      </c>
    </row>
    <row r="40" spans="2:8" x14ac:dyDescent="0.25">
      <c r="B40" s="1921"/>
      <c r="C40" s="1921"/>
      <c r="D40" s="1921"/>
      <c r="E40" s="1921"/>
      <c r="F40" s="1921"/>
    </row>
    <row r="41" spans="2:8" x14ac:dyDescent="0.25">
      <c r="B41" s="1921"/>
      <c r="C41" s="1921"/>
      <c r="D41" s="1921"/>
      <c r="E41" s="1921"/>
      <c r="F41" s="1921"/>
    </row>
    <row r="42" spans="2:8" x14ac:dyDescent="0.25">
      <c r="B42" s="1932" t="s">
        <v>446</v>
      </c>
      <c r="C42" s="1932"/>
      <c r="D42" s="1932"/>
      <c r="E42" s="1932" t="s">
        <v>447</v>
      </c>
      <c r="F42" s="1932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4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4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882</v>
      </c>
      <c r="E5" s="374" t="s">
        <v>421</v>
      </c>
      <c r="F5" s="33" t="str">
        <f>VLOOKUP(F6,OBRAS!A1:B25,2,FALSE)</f>
        <v>RESIDENCIAL ZURA</v>
      </c>
      <c r="G5" s="1670" t="s">
        <v>423</v>
      </c>
      <c r="H5" s="1674">
        <v>46070</v>
      </c>
    </row>
    <row r="6" spans="2:8" ht="15.75" thickBot="1" x14ac:dyDescent="0.3">
      <c r="B6" s="1669"/>
      <c r="C6" s="1671"/>
      <c r="D6" s="1673"/>
      <c r="E6" s="375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276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ANDADOR DIAMANTE #510 COL. SAN JUANICO 1RA SECCION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38020</v>
      </c>
      <c r="H9" s="42"/>
    </row>
    <row r="10" spans="2:8" x14ac:dyDescent="0.25">
      <c r="B10" s="40" t="s">
        <v>427</v>
      </c>
      <c r="C10" s="38" t="str">
        <f>VLOOKUP(C7,'BASE DATOS'!A1:J107,2,FALSE)</f>
        <v>FIAD780302RDA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461 1673196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7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883</v>
      </c>
      <c r="C13" s="1679"/>
      <c r="D13" s="1679"/>
      <c r="E13" s="60">
        <v>3</v>
      </c>
      <c r="F13" s="60" t="s">
        <v>449</v>
      </c>
      <c r="G13" s="62">
        <v>2055</v>
      </c>
      <c r="H13" s="56">
        <f>+E13*G13</f>
        <v>6165</v>
      </c>
    </row>
    <row r="14" spans="2:8" s="57" customFormat="1" ht="18.75" x14ac:dyDescent="0.3">
      <c r="B14" s="1937" t="s">
        <v>884</v>
      </c>
      <c r="C14" s="1938"/>
      <c r="D14" s="1938"/>
      <c r="E14" s="386">
        <v>3</v>
      </c>
      <c r="F14" s="386" t="s">
        <v>449</v>
      </c>
      <c r="G14" s="387">
        <v>2289</v>
      </c>
      <c r="H14" s="384">
        <f>+E14*G14</f>
        <v>6867</v>
      </c>
    </row>
    <row r="15" spans="2:8" s="57" customFormat="1" ht="18.75" x14ac:dyDescent="0.3">
      <c r="B15" s="1937" t="s">
        <v>885</v>
      </c>
      <c r="C15" s="1938"/>
      <c r="D15" s="1938"/>
      <c r="E15" s="386">
        <v>2</v>
      </c>
      <c r="F15" s="386" t="s">
        <v>449</v>
      </c>
      <c r="G15" s="387">
        <v>1848</v>
      </c>
      <c r="H15" s="384">
        <f t="shared" ref="H15:H24" si="0">+E15*G15</f>
        <v>3696</v>
      </c>
    </row>
    <row r="16" spans="2:8" s="57" customFormat="1" ht="18.75" x14ac:dyDescent="0.3">
      <c r="B16" s="1937" t="s">
        <v>886</v>
      </c>
      <c r="C16" s="1938"/>
      <c r="D16" s="1938"/>
      <c r="E16" s="386">
        <v>2</v>
      </c>
      <c r="F16" s="386" t="s">
        <v>449</v>
      </c>
      <c r="G16" s="387">
        <v>2898</v>
      </c>
      <c r="H16" s="384">
        <f t="shared" si="0"/>
        <v>5796</v>
      </c>
    </row>
    <row r="17" spans="2:8" s="57" customFormat="1" ht="18.75" x14ac:dyDescent="0.3">
      <c r="B17" s="1937"/>
      <c r="C17" s="1938"/>
      <c r="D17" s="1938"/>
      <c r="E17" s="386"/>
      <c r="F17" s="386"/>
      <c r="G17" s="387"/>
      <c r="H17" s="384">
        <f t="shared" si="0"/>
        <v>0</v>
      </c>
    </row>
    <row r="18" spans="2:8" s="57" customFormat="1" ht="18.75" x14ac:dyDescent="0.3">
      <c r="B18" s="1937"/>
      <c r="C18" s="1938"/>
      <c r="D18" s="1938"/>
      <c r="E18" s="386"/>
      <c r="F18" s="386"/>
      <c r="G18" s="387"/>
      <c r="H18" s="384">
        <f t="shared" si="0"/>
        <v>0</v>
      </c>
    </row>
    <row r="19" spans="2:8" s="57" customFormat="1" ht="18.75" x14ac:dyDescent="0.3">
      <c r="B19" s="1937"/>
      <c r="C19" s="1938"/>
      <c r="D19" s="1938"/>
      <c r="E19" s="386"/>
      <c r="F19" s="386"/>
      <c r="G19" s="387"/>
      <c r="H19" s="384">
        <f t="shared" si="0"/>
        <v>0</v>
      </c>
    </row>
    <row r="20" spans="2:8" s="57" customFormat="1" ht="18.75" x14ac:dyDescent="0.3">
      <c r="B20" s="1937"/>
      <c r="C20" s="1938"/>
      <c r="D20" s="1938"/>
      <c r="E20" s="386"/>
      <c r="F20" s="386"/>
      <c r="G20" s="387"/>
      <c r="H20" s="384">
        <f t="shared" si="0"/>
        <v>0</v>
      </c>
    </row>
    <row r="21" spans="2:8" s="57" customFormat="1" ht="18.75" x14ac:dyDescent="0.3">
      <c r="B21" s="1937"/>
      <c r="C21" s="1938"/>
      <c r="D21" s="1938"/>
      <c r="E21" s="386"/>
      <c r="F21" s="386"/>
      <c r="G21" s="387"/>
      <c r="H21" s="384">
        <f t="shared" si="0"/>
        <v>0</v>
      </c>
    </row>
    <row r="22" spans="2:8" s="57" customFormat="1" ht="18.75" x14ac:dyDescent="0.3">
      <c r="B22" s="1937"/>
      <c r="C22" s="1938"/>
      <c r="D22" s="1938"/>
      <c r="E22" s="386"/>
      <c r="F22" s="386"/>
      <c r="G22" s="387"/>
      <c r="H22" s="384">
        <f t="shared" si="0"/>
        <v>0</v>
      </c>
    </row>
    <row r="23" spans="2:8" s="57" customFormat="1" ht="18.75" x14ac:dyDescent="0.3">
      <c r="B23" s="1937"/>
      <c r="C23" s="1938"/>
      <c r="D23" s="1938"/>
      <c r="E23" s="386"/>
      <c r="F23" s="386"/>
      <c r="G23" s="387"/>
      <c r="H23" s="384">
        <f t="shared" si="0"/>
        <v>0</v>
      </c>
    </row>
    <row r="24" spans="2:8" s="57" customFormat="1" ht="18.75" x14ac:dyDescent="0.3">
      <c r="B24" s="1937"/>
      <c r="C24" s="1938"/>
      <c r="D24" s="1938"/>
      <c r="E24" s="386"/>
      <c r="F24" s="386"/>
      <c r="G24" s="387"/>
      <c r="H24" s="384">
        <f t="shared" si="0"/>
        <v>0</v>
      </c>
    </row>
    <row r="25" spans="2:8" s="57" customFormat="1" ht="18.75" x14ac:dyDescent="0.3">
      <c r="B25" s="1937"/>
      <c r="C25" s="1938"/>
      <c r="D25" s="1938"/>
      <c r="E25" s="386"/>
      <c r="F25" s="386"/>
      <c r="G25" s="387"/>
      <c r="H25" s="38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40"/>
      <c r="C33" s="1941"/>
      <c r="D33" s="1941"/>
      <c r="E33" s="380"/>
      <c r="F33" s="380"/>
      <c r="G33" s="380"/>
      <c r="H33" s="382"/>
    </row>
    <row r="34" spans="2:8" x14ac:dyDescent="0.25">
      <c r="B34" s="1940"/>
      <c r="C34" s="1941"/>
      <c r="D34" s="1941"/>
      <c r="E34" s="380"/>
      <c r="F34" s="380"/>
      <c r="G34" s="380"/>
      <c r="H34" s="382"/>
    </row>
    <row r="35" spans="2:8" ht="15.75" thickBot="1" x14ac:dyDescent="0.3">
      <c r="B35" s="1942"/>
      <c r="C35" s="1943"/>
      <c r="D35" s="1943"/>
      <c r="E35" s="381"/>
      <c r="F35" s="381"/>
      <c r="G35" s="381"/>
      <c r="H35" s="383"/>
    </row>
    <row r="36" spans="2:8" ht="18.75" x14ac:dyDescent="0.3">
      <c r="G36" s="48" t="s">
        <v>443</v>
      </c>
      <c r="H36" s="64">
        <f>SUM(H13:H25)</f>
        <v>22524</v>
      </c>
    </row>
    <row r="37" spans="2:8" ht="18.75" x14ac:dyDescent="0.3">
      <c r="G37" s="48" t="s">
        <v>444</v>
      </c>
      <c r="H37" s="64">
        <f>+H36*0.16</f>
        <v>3603.84</v>
      </c>
    </row>
    <row r="38" spans="2:8" ht="19.5" thickBot="1" x14ac:dyDescent="0.35">
      <c r="G38" s="49" t="s">
        <v>445</v>
      </c>
      <c r="H38" s="65">
        <f>+H36+H37</f>
        <v>26127.84</v>
      </c>
    </row>
    <row r="40" spans="2:8" x14ac:dyDescent="0.25">
      <c r="B40" s="1934"/>
      <c r="C40" s="1934"/>
      <c r="D40" s="1934"/>
      <c r="E40" s="1934"/>
      <c r="F40" s="1934"/>
    </row>
    <row r="41" spans="2:8" x14ac:dyDescent="0.25">
      <c r="B41" s="1934"/>
      <c r="C41" s="1934"/>
      <c r="D41" s="1934"/>
      <c r="E41" s="1934"/>
      <c r="F41" s="1934"/>
    </row>
    <row r="42" spans="2:8" x14ac:dyDescent="0.25">
      <c r="B42" s="1939" t="s">
        <v>446</v>
      </c>
      <c r="C42" s="1939"/>
      <c r="D42" s="1939"/>
      <c r="E42" s="1939" t="s">
        <v>447</v>
      </c>
      <c r="F42" s="1939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5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887</v>
      </c>
      <c r="E5" s="374" t="s">
        <v>421</v>
      </c>
      <c r="F5" s="33" t="str">
        <f>VLOOKUP(F6,OBRAS!A1:B25,2,FALSE)</f>
        <v>EL ENSINO</v>
      </c>
      <c r="G5" s="1670" t="s">
        <v>423</v>
      </c>
      <c r="H5" s="1674">
        <v>46070</v>
      </c>
    </row>
    <row r="6" spans="2:8" ht="15.75" thickBot="1" x14ac:dyDescent="0.3">
      <c r="B6" s="1669"/>
      <c r="C6" s="1671"/>
      <c r="D6" s="1673"/>
      <c r="E6" s="375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380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>BLVD. ADOLFO LOPEZ MATEOS #1108 PTE COL. RENACIMIENTO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38060</v>
      </c>
      <c r="H9" s="42"/>
    </row>
    <row r="10" spans="2:8" x14ac:dyDescent="0.25">
      <c r="B10" s="40" t="s">
        <v>427</v>
      </c>
      <c r="C10" s="38" t="str">
        <f>VLOOKUP(C7,'BASE DATOS'!A1:J107,2,FALSE)</f>
        <v>COE9510055R6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>
        <f>VLOOKUP(C7,'BASE DATOS'!A1:J108,6,FALSE)</f>
        <v>4616135735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7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888</v>
      </c>
      <c r="C13" s="1679"/>
      <c r="D13" s="1679"/>
      <c r="E13" s="60">
        <f>19*2</f>
        <v>38</v>
      </c>
      <c r="F13" s="60" t="s">
        <v>620</v>
      </c>
      <c r="G13" s="62">
        <v>56.09</v>
      </c>
      <c r="H13" s="56">
        <f>+E13*G13</f>
        <v>2131.42</v>
      </c>
    </row>
    <row r="14" spans="2:8" s="57" customFormat="1" ht="18.75" x14ac:dyDescent="0.3">
      <c r="B14" s="1944" t="s">
        <v>889</v>
      </c>
      <c r="C14" s="1945"/>
      <c r="D14" s="1945"/>
      <c r="E14" s="386"/>
      <c r="F14" s="386"/>
      <c r="G14" s="387"/>
      <c r="H14" s="384">
        <f>+E14*G14</f>
        <v>0</v>
      </c>
    </row>
    <row r="15" spans="2:8" s="57" customFormat="1" ht="18.75" x14ac:dyDescent="0.3">
      <c r="B15" s="1937"/>
      <c r="C15" s="1938"/>
      <c r="D15" s="1938"/>
      <c r="E15" s="386"/>
      <c r="F15" s="386"/>
      <c r="G15" s="387"/>
      <c r="H15" s="384">
        <f t="shared" ref="H15:H24" si="0">+E15*G15</f>
        <v>0</v>
      </c>
    </row>
    <row r="16" spans="2:8" s="57" customFormat="1" ht="18.75" x14ac:dyDescent="0.3">
      <c r="B16" s="1937"/>
      <c r="C16" s="1938"/>
      <c r="D16" s="1938"/>
      <c r="E16" s="386"/>
      <c r="F16" s="386"/>
      <c r="G16" s="387"/>
      <c r="H16" s="384">
        <f t="shared" si="0"/>
        <v>0</v>
      </c>
    </row>
    <row r="17" spans="2:8" s="57" customFormat="1" ht="18.75" x14ac:dyDescent="0.3">
      <c r="B17" s="1937"/>
      <c r="C17" s="1938"/>
      <c r="D17" s="1938"/>
      <c r="E17" s="386"/>
      <c r="F17" s="386"/>
      <c r="G17" s="387"/>
      <c r="H17" s="384">
        <f t="shared" si="0"/>
        <v>0</v>
      </c>
    </row>
    <row r="18" spans="2:8" s="57" customFormat="1" ht="18.75" x14ac:dyDescent="0.3">
      <c r="B18" s="1937"/>
      <c r="C18" s="1938"/>
      <c r="D18" s="1938"/>
      <c r="E18" s="386"/>
      <c r="F18" s="386"/>
      <c r="G18" s="387"/>
      <c r="H18" s="384">
        <f t="shared" si="0"/>
        <v>0</v>
      </c>
    </row>
    <row r="19" spans="2:8" s="57" customFormat="1" ht="18.75" x14ac:dyDescent="0.3">
      <c r="B19" s="1937"/>
      <c r="C19" s="1938"/>
      <c r="D19" s="1938"/>
      <c r="E19" s="386"/>
      <c r="F19" s="386"/>
      <c r="G19" s="387"/>
      <c r="H19" s="384">
        <f t="shared" si="0"/>
        <v>0</v>
      </c>
    </row>
    <row r="20" spans="2:8" s="57" customFormat="1" ht="18.75" x14ac:dyDescent="0.3">
      <c r="B20" s="1937"/>
      <c r="C20" s="1938"/>
      <c r="D20" s="1938"/>
      <c r="E20" s="386"/>
      <c r="F20" s="386"/>
      <c r="G20" s="387"/>
      <c r="H20" s="384">
        <f t="shared" si="0"/>
        <v>0</v>
      </c>
    </row>
    <row r="21" spans="2:8" s="57" customFormat="1" ht="18.75" x14ac:dyDescent="0.3">
      <c r="B21" s="1937"/>
      <c r="C21" s="1938"/>
      <c r="D21" s="1938"/>
      <c r="E21" s="386"/>
      <c r="F21" s="386"/>
      <c r="G21" s="387"/>
      <c r="H21" s="384">
        <f t="shared" si="0"/>
        <v>0</v>
      </c>
    </row>
    <row r="22" spans="2:8" s="57" customFormat="1" ht="18.75" x14ac:dyDescent="0.3">
      <c r="B22" s="1937"/>
      <c r="C22" s="1938"/>
      <c r="D22" s="1938"/>
      <c r="E22" s="386"/>
      <c r="F22" s="386"/>
      <c r="G22" s="387"/>
      <c r="H22" s="384">
        <f t="shared" si="0"/>
        <v>0</v>
      </c>
    </row>
    <row r="23" spans="2:8" s="57" customFormat="1" ht="18.75" x14ac:dyDescent="0.3">
      <c r="B23" s="1937"/>
      <c r="C23" s="1938"/>
      <c r="D23" s="1938"/>
      <c r="E23" s="386"/>
      <c r="F23" s="386"/>
      <c r="G23" s="387"/>
      <c r="H23" s="384">
        <f t="shared" si="0"/>
        <v>0</v>
      </c>
    </row>
    <row r="24" spans="2:8" s="57" customFormat="1" ht="18.75" x14ac:dyDescent="0.3">
      <c r="B24" s="1937"/>
      <c r="C24" s="1938"/>
      <c r="D24" s="1938"/>
      <c r="E24" s="386"/>
      <c r="F24" s="386"/>
      <c r="G24" s="387"/>
      <c r="H24" s="384">
        <f t="shared" si="0"/>
        <v>0</v>
      </c>
    </row>
    <row r="25" spans="2:8" s="57" customFormat="1" ht="18.75" x14ac:dyDescent="0.3">
      <c r="B25" s="1937"/>
      <c r="C25" s="1938"/>
      <c r="D25" s="1938"/>
      <c r="E25" s="386"/>
      <c r="F25" s="386"/>
      <c r="G25" s="387"/>
      <c r="H25" s="38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40"/>
      <c r="C33" s="1941"/>
      <c r="D33" s="1941"/>
      <c r="E33" s="380"/>
      <c r="F33" s="380"/>
      <c r="G33" s="380"/>
      <c r="H33" s="382"/>
    </row>
    <row r="34" spans="2:8" x14ac:dyDescent="0.25">
      <c r="B34" s="1940"/>
      <c r="C34" s="1941"/>
      <c r="D34" s="1941"/>
      <c r="E34" s="380"/>
      <c r="F34" s="380"/>
      <c r="G34" s="380"/>
      <c r="H34" s="382"/>
    </row>
    <row r="35" spans="2:8" ht="15.75" thickBot="1" x14ac:dyDescent="0.3">
      <c r="B35" s="1942"/>
      <c r="C35" s="1943"/>
      <c r="D35" s="1943"/>
      <c r="E35" s="381"/>
      <c r="F35" s="381"/>
      <c r="G35" s="381"/>
      <c r="H35" s="383"/>
    </row>
    <row r="36" spans="2:8" ht="18.75" x14ac:dyDescent="0.3">
      <c r="G36" s="48" t="s">
        <v>443</v>
      </c>
      <c r="H36" s="64">
        <f>SUM(H13:H25)</f>
        <v>2131.42</v>
      </c>
    </row>
    <row r="37" spans="2:8" ht="18.75" x14ac:dyDescent="0.3">
      <c r="G37" s="48" t="s">
        <v>444</v>
      </c>
      <c r="H37" s="64">
        <f>+H36*0.16</f>
        <v>341.02719999999999</v>
      </c>
    </row>
    <row r="38" spans="2:8" ht="19.5" thickBot="1" x14ac:dyDescent="0.35">
      <c r="G38" s="49" t="s">
        <v>445</v>
      </c>
      <c r="H38" s="65">
        <f>+H36+H37</f>
        <v>2472.4472000000001</v>
      </c>
    </row>
    <row r="40" spans="2:8" x14ac:dyDescent="0.25">
      <c r="B40" s="1934"/>
      <c r="C40" s="1934"/>
      <c r="D40" s="1934"/>
      <c r="E40" s="1934"/>
      <c r="F40" s="1934"/>
    </row>
    <row r="41" spans="2:8" x14ac:dyDescent="0.25">
      <c r="B41" s="1934"/>
      <c r="C41" s="1934"/>
      <c r="D41" s="1934"/>
      <c r="E41" s="1934"/>
      <c r="F41" s="1934"/>
    </row>
    <row r="42" spans="2:8" x14ac:dyDescent="0.25">
      <c r="B42" s="1939" t="s">
        <v>446</v>
      </c>
      <c r="C42" s="1939"/>
      <c r="D42" s="1939"/>
      <c r="E42" s="1939" t="s">
        <v>447</v>
      </c>
      <c r="F42" s="1939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6">
    <tabColor rgb="FFCCCCFF"/>
    <pageSetUpPr fitToPage="1"/>
  </sheetPr>
  <dimension ref="B1:H44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42578125" style="32" customWidth="1"/>
    <col min="4" max="4" width="12.7109375" style="32" customWidth="1"/>
    <col min="5" max="6" width="17.7109375" style="32" customWidth="1"/>
    <col min="7" max="7" width="19.2851562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890</v>
      </c>
      <c r="E5" s="377" t="s">
        <v>421</v>
      </c>
      <c r="F5" s="33" t="str">
        <f>VLOOKUP(F6,OBRAS!A1:B25,2,FALSE)</f>
        <v>RESIDENCIAL ZURA</v>
      </c>
      <c r="G5" s="1670" t="s">
        <v>423</v>
      </c>
      <c r="H5" s="1674">
        <v>46063</v>
      </c>
    </row>
    <row r="6" spans="2:8" ht="15.75" thickBot="1" x14ac:dyDescent="0.3">
      <c r="B6" s="1669"/>
      <c r="C6" s="1671"/>
      <c r="D6" s="1673"/>
      <c r="E6" s="378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214</v>
      </c>
      <c r="D7" s="36"/>
      <c r="E7" s="36"/>
      <c r="F7" s="35" t="s">
        <v>429</v>
      </c>
      <c r="G7" s="36" t="str">
        <f>VLOOKUP(C7,'BASE DATOS'!A1:J104,7,FALSE)</f>
        <v>refacciones.ielsa@gmail.com</v>
      </c>
      <c r="H7" s="41"/>
    </row>
    <row r="8" spans="2:8" x14ac:dyDescent="0.25">
      <c r="B8" s="40" t="s">
        <v>425</v>
      </c>
      <c r="C8" s="38" t="str">
        <f>VLOOKUP(C7,'BASE DATOS'!A1:J105,3,FALSE)</f>
        <v>-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IRAPUATO, GTO.</v>
      </c>
      <c r="D9" s="38"/>
      <c r="E9" s="38"/>
      <c r="F9" s="37" t="s">
        <v>431</v>
      </c>
      <c r="G9" s="50" t="str">
        <f>VLOOKUP(C7,'BASE DATOS'!A1:J106,9,FALSE)</f>
        <v>-</v>
      </c>
      <c r="H9" s="42"/>
    </row>
    <row r="10" spans="2:8" x14ac:dyDescent="0.25">
      <c r="B10" s="40" t="s">
        <v>427</v>
      </c>
      <c r="C10" s="38" t="str">
        <f>VLOOKUP(C7,'BASE DATOS'!A1:J107,2,FALSE)</f>
        <v>HEPY8903296L5</v>
      </c>
      <c r="D10" s="38"/>
      <c r="E10" s="38"/>
      <c r="F10" s="37" t="s">
        <v>432</v>
      </c>
      <c r="G10" s="38" t="str">
        <f>VLOOKUP(C7,'BASE DATOS'!A1:J107,10,FALSE)</f>
        <v>CREDITO 15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SIMPLIFICADO DE CONFIANZA</v>
      </c>
      <c r="D11" s="38"/>
      <c r="E11" s="38"/>
      <c r="F11" s="37" t="s">
        <v>433</v>
      </c>
      <c r="G11" s="38" t="str">
        <f>VLOOKUP(C7,'BASE DATOS'!A1:J108,6,FALSE)</f>
        <v>429 1056508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7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891</v>
      </c>
      <c r="C13" s="1679"/>
      <c r="D13" s="1679"/>
      <c r="E13" s="60">
        <v>4</v>
      </c>
      <c r="F13" s="60" t="s">
        <v>449</v>
      </c>
      <c r="G13" s="62">
        <v>1209</v>
      </c>
      <c r="H13" s="56">
        <f>+E13*G13</f>
        <v>4836</v>
      </c>
    </row>
    <row r="14" spans="2:8" s="57" customFormat="1" ht="18.75" x14ac:dyDescent="0.3">
      <c r="B14" s="1953" t="s">
        <v>806</v>
      </c>
      <c r="C14" s="1954"/>
      <c r="D14" s="1954"/>
      <c r="E14" s="394"/>
      <c r="F14" s="394"/>
      <c r="G14" s="395"/>
      <c r="H14" s="392">
        <f>+E14*G14</f>
        <v>0</v>
      </c>
    </row>
    <row r="15" spans="2:8" s="57" customFormat="1" ht="18.75" x14ac:dyDescent="0.3">
      <c r="B15" s="1951"/>
      <c r="C15" s="1952"/>
      <c r="D15" s="1952"/>
      <c r="E15" s="394"/>
      <c r="F15" s="394"/>
      <c r="G15" s="395"/>
      <c r="H15" s="392">
        <f t="shared" ref="H15:H24" si="0">+E15*G15</f>
        <v>0</v>
      </c>
    </row>
    <row r="16" spans="2:8" s="57" customFormat="1" ht="18.75" x14ac:dyDescent="0.3">
      <c r="B16" s="1951"/>
      <c r="C16" s="1952"/>
      <c r="D16" s="1952"/>
      <c r="E16" s="394"/>
      <c r="F16" s="394"/>
      <c r="G16" s="395"/>
      <c r="H16" s="392">
        <f t="shared" si="0"/>
        <v>0</v>
      </c>
    </row>
    <row r="17" spans="2:8" s="57" customFormat="1" ht="18.75" x14ac:dyDescent="0.3">
      <c r="B17" s="1951"/>
      <c r="C17" s="1952"/>
      <c r="D17" s="1952"/>
      <c r="E17" s="394"/>
      <c r="F17" s="394"/>
      <c r="G17" s="395"/>
      <c r="H17" s="392">
        <f t="shared" si="0"/>
        <v>0</v>
      </c>
    </row>
    <row r="18" spans="2:8" s="57" customFormat="1" ht="18.75" x14ac:dyDescent="0.3">
      <c r="B18" s="1951"/>
      <c r="C18" s="1952"/>
      <c r="D18" s="1952"/>
      <c r="E18" s="394"/>
      <c r="F18" s="394"/>
      <c r="G18" s="395"/>
      <c r="H18" s="392">
        <f t="shared" si="0"/>
        <v>0</v>
      </c>
    </row>
    <row r="19" spans="2:8" s="57" customFormat="1" ht="18.75" x14ac:dyDescent="0.3">
      <c r="B19" s="1951"/>
      <c r="C19" s="1952"/>
      <c r="D19" s="1952"/>
      <c r="E19" s="394"/>
      <c r="F19" s="394"/>
      <c r="G19" s="395"/>
      <c r="H19" s="392">
        <f t="shared" si="0"/>
        <v>0</v>
      </c>
    </row>
    <row r="20" spans="2:8" s="57" customFormat="1" ht="18.75" x14ac:dyDescent="0.3">
      <c r="B20" s="1951"/>
      <c r="C20" s="1952"/>
      <c r="D20" s="1952"/>
      <c r="E20" s="394"/>
      <c r="F20" s="394"/>
      <c r="G20" s="395"/>
      <c r="H20" s="392">
        <f t="shared" si="0"/>
        <v>0</v>
      </c>
    </row>
    <row r="21" spans="2:8" s="57" customFormat="1" ht="18.75" x14ac:dyDescent="0.3">
      <c r="B21" s="1951"/>
      <c r="C21" s="1952"/>
      <c r="D21" s="1952"/>
      <c r="E21" s="394"/>
      <c r="F21" s="394"/>
      <c r="G21" s="395"/>
      <c r="H21" s="392">
        <f t="shared" si="0"/>
        <v>0</v>
      </c>
    </row>
    <row r="22" spans="2:8" s="57" customFormat="1" ht="18.75" x14ac:dyDescent="0.3">
      <c r="B22" s="1951"/>
      <c r="C22" s="1952"/>
      <c r="D22" s="1952"/>
      <c r="E22" s="394"/>
      <c r="F22" s="394"/>
      <c r="G22" s="395"/>
      <c r="H22" s="392">
        <f t="shared" si="0"/>
        <v>0</v>
      </c>
    </row>
    <row r="23" spans="2:8" s="57" customFormat="1" ht="18.75" x14ac:dyDescent="0.3">
      <c r="B23" s="1951"/>
      <c r="C23" s="1952"/>
      <c r="D23" s="1952"/>
      <c r="E23" s="394"/>
      <c r="F23" s="394"/>
      <c r="G23" s="395"/>
      <c r="H23" s="392">
        <f t="shared" si="0"/>
        <v>0</v>
      </c>
    </row>
    <row r="24" spans="2:8" s="57" customFormat="1" ht="18.75" x14ac:dyDescent="0.3">
      <c r="B24" s="1951"/>
      <c r="C24" s="1952"/>
      <c r="D24" s="1952"/>
      <c r="E24" s="394"/>
      <c r="F24" s="394"/>
      <c r="G24" s="395"/>
      <c r="H24" s="392">
        <f t="shared" si="0"/>
        <v>0</v>
      </c>
    </row>
    <row r="25" spans="2:8" s="57" customFormat="1" ht="18.75" x14ac:dyDescent="0.3">
      <c r="B25" s="1951"/>
      <c r="C25" s="1952"/>
      <c r="D25" s="1952"/>
      <c r="E25" s="394"/>
      <c r="F25" s="394"/>
      <c r="G25" s="395"/>
      <c r="H25" s="39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47"/>
      <c r="C33" s="1948"/>
      <c r="D33" s="1948"/>
      <c r="E33" s="388"/>
      <c r="F33" s="388"/>
      <c r="G33" s="388"/>
      <c r="H33" s="390"/>
    </row>
    <row r="34" spans="2:8" x14ac:dyDescent="0.25">
      <c r="B34" s="1947"/>
      <c r="C34" s="1948"/>
      <c r="D34" s="1948"/>
      <c r="E34" s="388"/>
      <c r="F34" s="388"/>
      <c r="G34" s="388"/>
      <c r="H34" s="390"/>
    </row>
    <row r="35" spans="2:8" ht="15.75" thickBot="1" x14ac:dyDescent="0.3">
      <c r="B35" s="1949"/>
      <c r="C35" s="1950"/>
      <c r="D35" s="1950"/>
      <c r="E35" s="389"/>
      <c r="F35" s="389"/>
      <c r="G35" s="389"/>
      <c r="H35" s="391"/>
    </row>
    <row r="36" spans="2:8" ht="18.75" x14ac:dyDescent="0.3">
      <c r="G36" s="48" t="s">
        <v>443</v>
      </c>
      <c r="H36" s="64">
        <f>SUM(H13:H25)</f>
        <v>4836</v>
      </c>
    </row>
    <row r="37" spans="2:8" ht="18.75" x14ac:dyDescent="0.3">
      <c r="G37" s="48" t="s">
        <v>444</v>
      </c>
      <c r="H37" s="64">
        <f>+H36*0.16</f>
        <v>773.76</v>
      </c>
    </row>
    <row r="38" spans="2:8" ht="18.75" x14ac:dyDescent="0.3">
      <c r="G38" s="75" t="s">
        <v>464</v>
      </c>
      <c r="H38" s="64">
        <f>+H36*1.25%</f>
        <v>60.45</v>
      </c>
    </row>
    <row r="39" spans="2:8" ht="18.75" x14ac:dyDescent="0.3">
      <c r="G39" s="75" t="s">
        <v>525</v>
      </c>
      <c r="H39" s="64">
        <f>+H36*2%</f>
        <v>96.72</v>
      </c>
    </row>
    <row r="40" spans="2:8" ht="19.5" thickBot="1" x14ac:dyDescent="0.35">
      <c r="G40" s="49" t="s">
        <v>445</v>
      </c>
      <c r="H40" s="65">
        <f>+H36+H37-H38-H39</f>
        <v>5452.59</v>
      </c>
    </row>
    <row r="42" spans="2:8" x14ac:dyDescent="0.25">
      <c r="B42" s="1941"/>
      <c r="C42" s="1941"/>
      <c r="D42" s="1941"/>
      <c r="E42" s="1941"/>
      <c r="F42" s="1941"/>
    </row>
    <row r="43" spans="2:8" x14ac:dyDescent="0.25">
      <c r="B43" s="1941"/>
      <c r="C43" s="1941"/>
      <c r="D43" s="1941"/>
      <c r="E43" s="1941"/>
      <c r="F43" s="1941"/>
    </row>
    <row r="44" spans="2:8" x14ac:dyDescent="0.25">
      <c r="B44" s="1946" t="s">
        <v>446</v>
      </c>
      <c r="C44" s="1946"/>
      <c r="D44" s="1946"/>
      <c r="E44" s="1946" t="s">
        <v>447</v>
      </c>
      <c r="F44" s="19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7">
    <tabColor theme="5"/>
    <pageSetUpPr fitToPage="1"/>
  </sheetPr>
  <dimension ref="B1:H42"/>
  <sheetViews>
    <sheetView topLeftCell="A11"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3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893</v>
      </c>
      <c r="E5" s="377" t="s">
        <v>421</v>
      </c>
      <c r="F5" s="33" t="str">
        <f>VLOOKUP(F6,OBRAS!A1:B25,2,FALSE)</f>
        <v>RESIDENCIAL ANCONA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378" t="s">
        <v>422</v>
      </c>
      <c r="F6" s="34" t="s">
        <v>392</v>
      </c>
      <c r="G6" s="1671"/>
      <c r="H6" s="1675"/>
    </row>
    <row r="7" spans="2:8" x14ac:dyDescent="0.25">
      <c r="B7" s="39" t="s">
        <v>424</v>
      </c>
      <c r="C7" s="36" t="s">
        <v>29</v>
      </c>
      <c r="D7" s="36"/>
      <c r="E7" s="36"/>
      <c r="F7" s="35" t="s">
        <v>429</v>
      </c>
      <c r="G7" s="36" t="str">
        <f>VLOOKUP(C7,'BASE DATOS'!A1:J104,7,FALSE)</f>
        <v>facturacion@fmb.mx</v>
      </c>
      <c r="H7" s="41"/>
    </row>
    <row r="8" spans="2:8" x14ac:dyDescent="0.25">
      <c r="B8" s="40" t="s">
        <v>425</v>
      </c>
      <c r="C8" s="38" t="str">
        <f>VLOOKUP(C7,'BASE DATOS'!A1:J105,3,FALSE)</f>
        <v>BLVD ADOLFO LOPEZ MATEOS #1236 OTE, COL. INSURGENTE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38080</v>
      </c>
      <c r="H9" s="42"/>
    </row>
    <row r="10" spans="2:8" x14ac:dyDescent="0.25">
      <c r="B10" s="40" t="s">
        <v>427</v>
      </c>
      <c r="C10" s="38" t="str">
        <f>VLOOKUP(C7,'BASE DATOS'!A1:J107,2,FALSE)</f>
        <v>FMB871228QF7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461 1598900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7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892</v>
      </c>
      <c r="C13" s="1679"/>
      <c r="D13" s="1679"/>
      <c r="E13" s="60">
        <v>1</v>
      </c>
      <c r="F13" s="60" t="s">
        <v>449</v>
      </c>
      <c r="G13" s="62">
        <v>3949.14</v>
      </c>
      <c r="H13" s="56">
        <f>+E13*G13</f>
        <v>3949.14</v>
      </c>
    </row>
    <row r="14" spans="2:8" s="57" customFormat="1" ht="18.75" x14ac:dyDescent="0.3">
      <c r="B14" s="1951"/>
      <c r="C14" s="1952"/>
      <c r="D14" s="1952"/>
      <c r="E14" s="394"/>
      <c r="F14" s="394"/>
      <c r="G14" s="395"/>
      <c r="H14" s="392">
        <f>+E14*G14</f>
        <v>0</v>
      </c>
    </row>
    <row r="15" spans="2:8" s="57" customFormat="1" ht="18.75" x14ac:dyDescent="0.3">
      <c r="B15" s="1951"/>
      <c r="C15" s="1952"/>
      <c r="D15" s="1952"/>
      <c r="E15" s="394"/>
      <c r="F15" s="394"/>
      <c r="G15" s="395"/>
      <c r="H15" s="392">
        <f t="shared" ref="H15:H24" si="0">+E15*G15</f>
        <v>0</v>
      </c>
    </row>
    <row r="16" spans="2:8" s="57" customFormat="1" ht="18.75" x14ac:dyDescent="0.3">
      <c r="B16" s="1951"/>
      <c r="C16" s="1952"/>
      <c r="D16" s="1952"/>
      <c r="E16" s="394"/>
      <c r="F16" s="394"/>
      <c r="G16" s="395"/>
      <c r="H16" s="392">
        <f t="shared" si="0"/>
        <v>0</v>
      </c>
    </row>
    <row r="17" spans="2:8" s="57" customFormat="1" ht="18.75" x14ac:dyDescent="0.3">
      <c r="B17" s="1951"/>
      <c r="C17" s="1952"/>
      <c r="D17" s="1952"/>
      <c r="E17" s="394"/>
      <c r="F17" s="394"/>
      <c r="G17" s="395"/>
      <c r="H17" s="392">
        <f t="shared" si="0"/>
        <v>0</v>
      </c>
    </row>
    <row r="18" spans="2:8" s="57" customFormat="1" ht="18.75" x14ac:dyDescent="0.3">
      <c r="B18" s="1951"/>
      <c r="C18" s="1952"/>
      <c r="D18" s="1952"/>
      <c r="E18" s="394"/>
      <c r="F18" s="394"/>
      <c r="G18" s="395"/>
      <c r="H18" s="392">
        <f t="shared" si="0"/>
        <v>0</v>
      </c>
    </row>
    <row r="19" spans="2:8" s="57" customFormat="1" ht="18.75" x14ac:dyDescent="0.3">
      <c r="B19" s="1951"/>
      <c r="C19" s="1952"/>
      <c r="D19" s="1952"/>
      <c r="E19" s="394"/>
      <c r="F19" s="394"/>
      <c r="G19" s="395"/>
      <c r="H19" s="392">
        <f t="shared" si="0"/>
        <v>0</v>
      </c>
    </row>
    <row r="20" spans="2:8" s="57" customFormat="1" ht="18.75" x14ac:dyDescent="0.3">
      <c r="B20" s="1951"/>
      <c r="C20" s="1952"/>
      <c r="D20" s="1952"/>
      <c r="E20" s="394"/>
      <c r="F20" s="394"/>
      <c r="G20" s="395"/>
      <c r="H20" s="392">
        <f t="shared" si="0"/>
        <v>0</v>
      </c>
    </row>
    <row r="21" spans="2:8" s="57" customFormat="1" ht="18.75" x14ac:dyDescent="0.3">
      <c r="B21" s="1951"/>
      <c r="C21" s="1952"/>
      <c r="D21" s="1952"/>
      <c r="E21" s="394"/>
      <c r="F21" s="394"/>
      <c r="G21" s="395"/>
      <c r="H21" s="392">
        <f t="shared" si="0"/>
        <v>0</v>
      </c>
    </row>
    <row r="22" spans="2:8" s="57" customFormat="1" ht="18.75" x14ac:dyDescent="0.3">
      <c r="B22" s="1951"/>
      <c r="C22" s="1952"/>
      <c r="D22" s="1952"/>
      <c r="E22" s="394"/>
      <c r="F22" s="394"/>
      <c r="G22" s="395"/>
      <c r="H22" s="392">
        <f t="shared" si="0"/>
        <v>0</v>
      </c>
    </row>
    <row r="23" spans="2:8" s="57" customFormat="1" ht="18.75" x14ac:dyDescent="0.3">
      <c r="B23" s="1951"/>
      <c r="C23" s="1952"/>
      <c r="D23" s="1952"/>
      <c r="E23" s="394"/>
      <c r="F23" s="394"/>
      <c r="G23" s="395"/>
      <c r="H23" s="392">
        <f t="shared" si="0"/>
        <v>0</v>
      </c>
    </row>
    <row r="24" spans="2:8" s="57" customFormat="1" ht="18.75" x14ac:dyDescent="0.3">
      <c r="B24" s="1951"/>
      <c r="C24" s="1952"/>
      <c r="D24" s="1952"/>
      <c r="E24" s="394"/>
      <c r="F24" s="394"/>
      <c r="G24" s="395"/>
      <c r="H24" s="392">
        <f t="shared" si="0"/>
        <v>0</v>
      </c>
    </row>
    <row r="25" spans="2:8" s="57" customFormat="1" ht="18.75" x14ac:dyDescent="0.3">
      <c r="B25" s="1951"/>
      <c r="C25" s="1952"/>
      <c r="D25" s="1952"/>
      <c r="E25" s="394"/>
      <c r="F25" s="394"/>
      <c r="G25" s="395"/>
      <c r="H25" s="39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47"/>
      <c r="C33" s="1948"/>
      <c r="D33" s="1948"/>
      <c r="E33" s="388"/>
      <c r="F33" s="388"/>
      <c r="G33" s="388"/>
      <c r="H33" s="390"/>
    </row>
    <row r="34" spans="2:8" x14ac:dyDescent="0.25">
      <c r="B34" s="1947"/>
      <c r="C34" s="1948"/>
      <c r="D34" s="1948"/>
      <c r="E34" s="388"/>
      <c r="F34" s="388"/>
      <c r="G34" s="388"/>
      <c r="H34" s="390"/>
    </row>
    <row r="35" spans="2:8" ht="15.75" thickBot="1" x14ac:dyDescent="0.3">
      <c r="B35" s="1949"/>
      <c r="C35" s="1950"/>
      <c r="D35" s="1950"/>
      <c r="E35" s="389"/>
      <c r="F35" s="389"/>
      <c r="G35" s="389"/>
      <c r="H35" s="391"/>
    </row>
    <row r="36" spans="2:8" ht="18.75" x14ac:dyDescent="0.3">
      <c r="G36" s="48" t="s">
        <v>443</v>
      </c>
      <c r="H36" s="64">
        <f>SUM(H13:H25)</f>
        <v>3949.14</v>
      </c>
    </row>
    <row r="37" spans="2:8" ht="18.75" x14ac:dyDescent="0.3">
      <c r="G37" s="48" t="s">
        <v>444</v>
      </c>
      <c r="H37" s="64">
        <f>+H36*0.16</f>
        <v>631.86239999999998</v>
      </c>
    </row>
    <row r="38" spans="2:8" ht="19.5" thickBot="1" x14ac:dyDescent="0.35">
      <c r="G38" s="49" t="s">
        <v>445</v>
      </c>
      <c r="H38" s="65">
        <f>+H36+H37</f>
        <v>4581.0023999999994</v>
      </c>
    </row>
    <row r="40" spans="2:8" x14ac:dyDescent="0.25">
      <c r="B40" s="1941"/>
      <c r="C40" s="1941"/>
      <c r="D40" s="1941"/>
      <c r="E40" s="1941"/>
      <c r="F40" s="1941"/>
    </row>
    <row r="41" spans="2:8" x14ac:dyDescent="0.25">
      <c r="B41" s="1941"/>
      <c r="C41" s="1941"/>
      <c r="D41" s="1941"/>
      <c r="E41" s="1941"/>
      <c r="F41" s="1941"/>
    </row>
    <row r="42" spans="2:8" x14ac:dyDescent="0.25">
      <c r="B42" s="1946" t="s">
        <v>446</v>
      </c>
      <c r="C42" s="1946"/>
      <c r="D42" s="1946"/>
      <c r="E42" s="1946" t="s">
        <v>447</v>
      </c>
      <c r="F42" s="19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8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42578125" style="32" customWidth="1"/>
    <col min="4" max="4" width="13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-1727</v>
      </c>
      <c r="E5" s="377" t="s">
        <v>421</v>
      </c>
      <c r="F5" s="33" t="str">
        <f>VLOOKUP(F6,OBRAS!A1:B25,2,FALSE)</f>
        <v>ZURA, ANCONA, EL TAJO</v>
      </c>
      <c r="G5" s="1670" t="s">
        <v>423</v>
      </c>
      <c r="H5" s="1674">
        <v>46065</v>
      </c>
    </row>
    <row r="6" spans="2:8" ht="15.75" thickBot="1" x14ac:dyDescent="0.3">
      <c r="B6" s="1669"/>
      <c r="C6" s="1671"/>
      <c r="D6" s="1673"/>
      <c r="E6" s="378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DATOS'!A1:J104,7,FALSE)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DATOS'!A1:J105,3,FALSE)</f>
        <v>AV. IRRIGACION #111-BIS COL. ALFREDO VAZQUEZ BONFIL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GAPA741116TQ6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7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622</v>
      </c>
      <c r="C13" s="1679"/>
      <c r="D13" s="1679"/>
      <c r="E13" s="60">
        <v>3</v>
      </c>
      <c r="F13" s="60" t="s">
        <v>449</v>
      </c>
      <c r="G13" s="62">
        <v>1456.9</v>
      </c>
      <c r="H13" s="56">
        <f>+E13*G13</f>
        <v>4370.7000000000007</v>
      </c>
    </row>
    <row r="14" spans="2:8" s="57" customFormat="1" ht="18.75" x14ac:dyDescent="0.3">
      <c r="B14" s="1953" t="s">
        <v>806</v>
      </c>
      <c r="C14" s="1954"/>
      <c r="D14" s="1954"/>
      <c r="E14" s="394"/>
      <c r="F14" s="394"/>
      <c r="G14" s="395"/>
      <c r="H14" s="392">
        <f>+E14*G14</f>
        <v>0</v>
      </c>
    </row>
    <row r="15" spans="2:8" s="57" customFormat="1" ht="18.75" x14ac:dyDescent="0.3">
      <c r="B15" s="1951" t="s">
        <v>622</v>
      </c>
      <c r="C15" s="1952"/>
      <c r="D15" s="1952"/>
      <c r="E15" s="394">
        <v>6</v>
      </c>
      <c r="F15" s="394" t="s">
        <v>449</v>
      </c>
      <c r="G15" s="395">
        <v>1456.9</v>
      </c>
      <c r="H15" s="392">
        <f t="shared" ref="H15:H24" si="0">+E15*G15</f>
        <v>8741.4000000000015</v>
      </c>
    </row>
    <row r="16" spans="2:8" s="57" customFormat="1" ht="18.75" x14ac:dyDescent="0.3">
      <c r="B16" s="1951" t="s">
        <v>894</v>
      </c>
      <c r="C16" s="1952"/>
      <c r="D16" s="1952"/>
      <c r="E16" s="394">
        <v>1</v>
      </c>
      <c r="F16" s="394" t="s">
        <v>449</v>
      </c>
      <c r="G16" s="395">
        <v>517.21</v>
      </c>
      <c r="H16" s="392">
        <f t="shared" si="0"/>
        <v>517.21</v>
      </c>
    </row>
    <row r="17" spans="2:8" s="57" customFormat="1" ht="18.75" x14ac:dyDescent="0.3">
      <c r="B17" s="1953" t="s">
        <v>895</v>
      </c>
      <c r="C17" s="1954"/>
      <c r="D17" s="1954"/>
      <c r="E17" s="394"/>
      <c r="F17" s="394"/>
      <c r="G17" s="395"/>
      <c r="H17" s="392">
        <f t="shared" si="0"/>
        <v>0</v>
      </c>
    </row>
    <row r="18" spans="2:8" s="57" customFormat="1" ht="18.75" x14ac:dyDescent="0.3">
      <c r="B18" s="1951"/>
      <c r="C18" s="1952"/>
      <c r="D18" s="1952"/>
      <c r="E18" s="394"/>
      <c r="F18" s="394"/>
      <c r="G18" s="395"/>
      <c r="H18" s="392">
        <f t="shared" si="0"/>
        <v>0</v>
      </c>
    </row>
    <row r="19" spans="2:8" s="57" customFormat="1" ht="18.75" x14ac:dyDescent="0.3">
      <c r="B19" s="1951"/>
      <c r="C19" s="1952"/>
      <c r="D19" s="1952"/>
      <c r="E19" s="394"/>
      <c r="F19" s="394"/>
      <c r="G19" s="395"/>
      <c r="H19" s="392">
        <f t="shared" si="0"/>
        <v>0</v>
      </c>
    </row>
    <row r="20" spans="2:8" s="57" customFormat="1" ht="18.75" x14ac:dyDescent="0.3">
      <c r="B20" s="1951"/>
      <c r="C20" s="1952"/>
      <c r="D20" s="1952"/>
      <c r="E20" s="394"/>
      <c r="F20" s="394"/>
      <c r="G20" s="395"/>
      <c r="H20" s="392">
        <f t="shared" si="0"/>
        <v>0</v>
      </c>
    </row>
    <row r="21" spans="2:8" s="57" customFormat="1" ht="18.75" x14ac:dyDescent="0.3">
      <c r="B21" s="1951"/>
      <c r="C21" s="1952"/>
      <c r="D21" s="1952"/>
      <c r="E21" s="394"/>
      <c r="F21" s="394"/>
      <c r="G21" s="395"/>
      <c r="H21" s="392">
        <f t="shared" si="0"/>
        <v>0</v>
      </c>
    </row>
    <row r="22" spans="2:8" s="57" customFormat="1" ht="18.75" x14ac:dyDescent="0.3">
      <c r="B22" s="1951"/>
      <c r="C22" s="1952"/>
      <c r="D22" s="1952"/>
      <c r="E22" s="394"/>
      <c r="F22" s="394"/>
      <c r="G22" s="395"/>
      <c r="H22" s="392">
        <f t="shared" si="0"/>
        <v>0</v>
      </c>
    </row>
    <row r="23" spans="2:8" s="57" customFormat="1" ht="18.75" x14ac:dyDescent="0.3">
      <c r="B23" s="1951"/>
      <c r="C23" s="1952"/>
      <c r="D23" s="1952"/>
      <c r="E23" s="394"/>
      <c r="F23" s="394"/>
      <c r="G23" s="395"/>
      <c r="H23" s="392">
        <f t="shared" si="0"/>
        <v>0</v>
      </c>
    </row>
    <row r="24" spans="2:8" s="57" customFormat="1" ht="18.75" x14ac:dyDescent="0.3">
      <c r="B24" s="1951"/>
      <c r="C24" s="1952"/>
      <c r="D24" s="1952"/>
      <c r="E24" s="394"/>
      <c r="F24" s="394"/>
      <c r="G24" s="395"/>
      <c r="H24" s="392">
        <f t="shared" si="0"/>
        <v>0</v>
      </c>
    </row>
    <row r="25" spans="2:8" s="57" customFormat="1" ht="18.75" x14ac:dyDescent="0.3">
      <c r="B25" s="1951"/>
      <c r="C25" s="1952"/>
      <c r="D25" s="1952"/>
      <c r="E25" s="394"/>
      <c r="F25" s="394"/>
      <c r="G25" s="395"/>
      <c r="H25" s="39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47"/>
      <c r="C33" s="1948"/>
      <c r="D33" s="1948"/>
      <c r="E33" s="388"/>
      <c r="F33" s="388"/>
      <c r="G33" s="388"/>
      <c r="H33" s="390"/>
    </row>
    <row r="34" spans="2:8" x14ac:dyDescent="0.25">
      <c r="B34" s="1947"/>
      <c r="C34" s="1948"/>
      <c r="D34" s="1948"/>
      <c r="E34" s="388"/>
      <c r="F34" s="388"/>
      <c r="G34" s="388"/>
      <c r="H34" s="390"/>
    </row>
    <row r="35" spans="2:8" ht="15.75" thickBot="1" x14ac:dyDescent="0.3">
      <c r="B35" s="1949"/>
      <c r="C35" s="1950"/>
      <c r="D35" s="1950"/>
      <c r="E35" s="389"/>
      <c r="F35" s="389"/>
      <c r="G35" s="389"/>
      <c r="H35" s="391"/>
    </row>
    <row r="36" spans="2:8" ht="18.75" x14ac:dyDescent="0.3">
      <c r="G36" s="48" t="s">
        <v>443</v>
      </c>
      <c r="H36" s="64">
        <f>SUM(H13:H25)</f>
        <v>13629.310000000001</v>
      </c>
    </row>
    <row r="37" spans="2:8" ht="18.75" x14ac:dyDescent="0.3">
      <c r="G37" s="48" t="s">
        <v>444</v>
      </c>
      <c r="H37" s="64">
        <f>+H36*0.16</f>
        <v>2180.6896000000002</v>
      </c>
    </row>
    <row r="38" spans="2:8" ht="19.5" thickBot="1" x14ac:dyDescent="0.35">
      <c r="G38" s="49" t="s">
        <v>445</v>
      </c>
      <c r="H38" s="65">
        <f>+H36+H37</f>
        <v>15809.999600000001</v>
      </c>
    </row>
    <row r="40" spans="2:8" x14ac:dyDescent="0.25">
      <c r="B40" s="1941"/>
      <c r="C40" s="1941"/>
      <c r="D40" s="1941"/>
      <c r="E40" s="1941"/>
      <c r="F40" s="1941"/>
    </row>
    <row r="41" spans="2:8" x14ac:dyDescent="0.25">
      <c r="B41" s="1941"/>
      <c r="C41" s="1941"/>
      <c r="D41" s="1941"/>
      <c r="E41" s="1941"/>
      <c r="F41" s="1941"/>
    </row>
    <row r="42" spans="2:8" x14ac:dyDescent="0.25">
      <c r="B42" s="1946" t="s">
        <v>446</v>
      </c>
      <c r="C42" s="1946"/>
      <c r="D42" s="1946"/>
      <c r="E42" s="1946" t="s">
        <v>447</v>
      </c>
      <c r="F42" s="19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9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42578125" style="32" customWidth="1"/>
    <col min="4" max="4" width="15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-1728</v>
      </c>
      <c r="E5" s="377" t="s">
        <v>421</v>
      </c>
      <c r="F5" s="33" t="str">
        <f>VLOOKUP(F6,OBRAS!A1:B25,2,FALSE)</f>
        <v>ZURA, ANCONA, EL TAJO</v>
      </c>
      <c r="G5" s="1670" t="s">
        <v>423</v>
      </c>
      <c r="H5" s="1674">
        <v>46065</v>
      </c>
    </row>
    <row r="6" spans="2:8" ht="15.75" thickBot="1" x14ac:dyDescent="0.3">
      <c r="B6" s="1669"/>
      <c r="C6" s="1671"/>
      <c r="D6" s="1673"/>
      <c r="E6" s="378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DATOS'!A1:J104,7,FALSE)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DATOS'!A1:J105,3,FALSE)</f>
        <v>AV. MEXICO JAPON #412 INT. 55 MICROPARQUE INDUSTRIAL</v>
      </c>
      <c r="D8" s="38"/>
      <c r="E8" s="38"/>
      <c r="F8" s="37" t="s">
        <v>430</v>
      </c>
      <c r="G8" s="38" t="str">
        <f>VLOOKUP(C7,'BASE DATOS'!A1:J105,8,FALSE)</f>
        <v>LUBRICANTES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LBA880808D36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7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552</v>
      </c>
      <c r="C13" s="1679"/>
      <c r="D13" s="1679"/>
      <c r="E13" s="60">
        <v>1</v>
      </c>
      <c r="F13" s="60" t="s">
        <v>449</v>
      </c>
      <c r="G13" s="62">
        <v>2859</v>
      </c>
      <c r="H13" s="56">
        <f>+E13*G13</f>
        <v>2859</v>
      </c>
    </row>
    <row r="14" spans="2:8" s="57" customFormat="1" ht="18.75" x14ac:dyDescent="0.3">
      <c r="B14" s="1953" t="s">
        <v>896</v>
      </c>
      <c r="C14" s="1954"/>
      <c r="D14" s="1954"/>
      <c r="E14" s="394"/>
      <c r="F14" s="394"/>
      <c r="G14" s="395"/>
      <c r="H14" s="392">
        <f>+E14*G14</f>
        <v>0</v>
      </c>
    </row>
    <row r="15" spans="2:8" s="57" customFormat="1" ht="18.75" x14ac:dyDescent="0.3">
      <c r="B15" s="1951" t="s">
        <v>897</v>
      </c>
      <c r="C15" s="1952"/>
      <c r="D15" s="1952"/>
      <c r="E15" s="394">
        <v>2</v>
      </c>
      <c r="F15" s="394" t="s">
        <v>449</v>
      </c>
      <c r="G15" s="395">
        <v>3010</v>
      </c>
      <c r="H15" s="392">
        <f t="shared" ref="H15:H24" si="0">+E15*G15</f>
        <v>6020</v>
      </c>
    </row>
    <row r="16" spans="2:8" s="57" customFormat="1" ht="18.75" x14ac:dyDescent="0.3">
      <c r="B16" s="1953" t="s">
        <v>898</v>
      </c>
      <c r="C16" s="1954"/>
      <c r="D16" s="1954"/>
      <c r="E16" s="394"/>
      <c r="F16" s="394"/>
      <c r="G16" s="395"/>
      <c r="H16" s="392">
        <f t="shared" si="0"/>
        <v>0</v>
      </c>
    </row>
    <row r="17" spans="2:8" s="57" customFormat="1" ht="18.75" x14ac:dyDescent="0.3">
      <c r="B17" s="1951"/>
      <c r="C17" s="1952"/>
      <c r="D17" s="1952"/>
      <c r="E17" s="394"/>
      <c r="F17" s="394"/>
      <c r="G17" s="395"/>
      <c r="H17" s="392">
        <f t="shared" si="0"/>
        <v>0</v>
      </c>
    </row>
    <row r="18" spans="2:8" s="57" customFormat="1" ht="18.75" x14ac:dyDescent="0.3">
      <c r="B18" s="1951"/>
      <c r="C18" s="1952"/>
      <c r="D18" s="1952"/>
      <c r="E18" s="394"/>
      <c r="F18" s="394"/>
      <c r="G18" s="395"/>
      <c r="H18" s="392">
        <f t="shared" si="0"/>
        <v>0</v>
      </c>
    </row>
    <row r="19" spans="2:8" s="57" customFormat="1" ht="18.75" x14ac:dyDescent="0.3">
      <c r="B19" s="1951"/>
      <c r="C19" s="1952"/>
      <c r="D19" s="1952"/>
      <c r="E19" s="394"/>
      <c r="F19" s="394"/>
      <c r="G19" s="395"/>
      <c r="H19" s="392">
        <f t="shared" si="0"/>
        <v>0</v>
      </c>
    </row>
    <row r="20" spans="2:8" s="57" customFormat="1" ht="18.75" x14ac:dyDescent="0.3">
      <c r="B20" s="1951"/>
      <c r="C20" s="1952"/>
      <c r="D20" s="1952"/>
      <c r="E20" s="394"/>
      <c r="F20" s="394"/>
      <c r="G20" s="395"/>
      <c r="H20" s="392">
        <f t="shared" si="0"/>
        <v>0</v>
      </c>
    </row>
    <row r="21" spans="2:8" s="57" customFormat="1" ht="18.75" x14ac:dyDescent="0.3">
      <c r="B21" s="1951"/>
      <c r="C21" s="1952"/>
      <c r="D21" s="1952"/>
      <c r="E21" s="394"/>
      <c r="F21" s="394"/>
      <c r="G21" s="395"/>
      <c r="H21" s="392">
        <f t="shared" si="0"/>
        <v>0</v>
      </c>
    </row>
    <row r="22" spans="2:8" s="57" customFormat="1" ht="18.75" x14ac:dyDescent="0.3">
      <c r="B22" s="1951"/>
      <c r="C22" s="1952"/>
      <c r="D22" s="1952"/>
      <c r="E22" s="394"/>
      <c r="F22" s="394"/>
      <c r="G22" s="395"/>
      <c r="H22" s="392">
        <f t="shared" si="0"/>
        <v>0</v>
      </c>
    </row>
    <row r="23" spans="2:8" s="57" customFormat="1" ht="18.75" x14ac:dyDescent="0.3">
      <c r="B23" s="1951"/>
      <c r="C23" s="1952"/>
      <c r="D23" s="1952"/>
      <c r="E23" s="394"/>
      <c r="F23" s="394"/>
      <c r="G23" s="395"/>
      <c r="H23" s="392">
        <f t="shared" si="0"/>
        <v>0</v>
      </c>
    </row>
    <row r="24" spans="2:8" s="57" customFormat="1" ht="18.75" x14ac:dyDescent="0.3">
      <c r="B24" s="1951"/>
      <c r="C24" s="1952"/>
      <c r="D24" s="1952"/>
      <c r="E24" s="394"/>
      <c r="F24" s="394"/>
      <c r="G24" s="395"/>
      <c r="H24" s="392">
        <f t="shared" si="0"/>
        <v>0</v>
      </c>
    </row>
    <row r="25" spans="2:8" s="57" customFormat="1" ht="18.75" x14ac:dyDescent="0.3">
      <c r="B25" s="1951"/>
      <c r="C25" s="1952"/>
      <c r="D25" s="1952"/>
      <c r="E25" s="394"/>
      <c r="F25" s="394"/>
      <c r="G25" s="395"/>
      <c r="H25" s="39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47"/>
      <c r="C33" s="1948"/>
      <c r="D33" s="1948"/>
      <c r="E33" s="388"/>
      <c r="F33" s="388"/>
      <c r="G33" s="388"/>
      <c r="H33" s="390"/>
    </row>
    <row r="34" spans="2:8" x14ac:dyDescent="0.25">
      <c r="B34" s="1947"/>
      <c r="C34" s="1948"/>
      <c r="D34" s="1948"/>
      <c r="E34" s="388"/>
      <c r="F34" s="388"/>
      <c r="G34" s="388"/>
      <c r="H34" s="390"/>
    </row>
    <row r="35" spans="2:8" ht="15.75" thickBot="1" x14ac:dyDescent="0.3">
      <c r="B35" s="1949"/>
      <c r="C35" s="1950"/>
      <c r="D35" s="1950"/>
      <c r="E35" s="389"/>
      <c r="F35" s="389"/>
      <c r="G35" s="389"/>
      <c r="H35" s="391"/>
    </row>
    <row r="36" spans="2:8" ht="18.75" x14ac:dyDescent="0.3">
      <c r="G36" s="48" t="s">
        <v>443</v>
      </c>
      <c r="H36" s="64">
        <f>SUM(H13:H25)</f>
        <v>8879</v>
      </c>
    </row>
    <row r="37" spans="2:8" ht="18.75" x14ac:dyDescent="0.3">
      <c r="G37" s="48" t="s">
        <v>444</v>
      </c>
      <c r="H37" s="64">
        <f>+H36*0.16</f>
        <v>1420.64</v>
      </c>
    </row>
    <row r="38" spans="2:8" ht="19.5" thickBot="1" x14ac:dyDescent="0.35">
      <c r="G38" s="49" t="s">
        <v>445</v>
      </c>
      <c r="H38" s="65">
        <f>+H36+H37</f>
        <v>10299.64</v>
      </c>
    </row>
    <row r="40" spans="2:8" x14ac:dyDescent="0.25">
      <c r="B40" s="1941"/>
      <c r="C40" s="1941"/>
      <c r="D40" s="1941"/>
      <c r="E40" s="1941"/>
      <c r="F40" s="1941"/>
    </row>
    <row r="41" spans="2:8" x14ac:dyDescent="0.25">
      <c r="B41" s="1941"/>
      <c r="C41" s="1941"/>
      <c r="D41" s="1941"/>
      <c r="E41" s="1941"/>
      <c r="F41" s="1941"/>
    </row>
    <row r="42" spans="2:8" x14ac:dyDescent="0.25">
      <c r="B42" s="1946" t="s">
        <v>446</v>
      </c>
      <c r="C42" s="1946"/>
      <c r="D42" s="1946"/>
      <c r="E42" s="1946" t="s">
        <v>447</v>
      </c>
      <c r="F42" s="19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0">
    <pageSetUpPr fitToPage="1"/>
  </sheetPr>
  <dimension ref="B1:H42"/>
  <sheetViews>
    <sheetView topLeftCell="A11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4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899</v>
      </c>
      <c r="E5" s="396" t="s">
        <v>421</v>
      </c>
      <c r="F5" s="33" t="str">
        <f>VLOOKUP(F6,OBRAS!A1:B25,2,FALSE)</f>
        <v>RESIDENCIAL ZURA</v>
      </c>
      <c r="G5" s="1670" t="s">
        <v>423</v>
      </c>
      <c r="H5" s="1674">
        <v>46071</v>
      </c>
    </row>
    <row r="6" spans="2:8" ht="15.75" thickBot="1" x14ac:dyDescent="0.3">
      <c r="B6" s="1669"/>
      <c r="C6" s="1671"/>
      <c r="D6" s="1673"/>
      <c r="E6" s="397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318</v>
      </c>
      <c r="D7" s="36"/>
      <c r="E7" s="36"/>
      <c r="F7" s="35" t="s">
        <v>429</v>
      </c>
      <c r="G7" s="36" t="str">
        <f>VLOOKUP(C7,'BASE DATOS'!A1:J104,7,FALSE)</f>
        <v>admon@manolos.com.mx</v>
      </c>
      <c r="H7" s="41"/>
    </row>
    <row r="8" spans="2:8" x14ac:dyDescent="0.25">
      <c r="B8" s="40" t="s">
        <v>425</v>
      </c>
      <c r="C8" s="38" t="str">
        <f>VLOOKUP(C7,'BASE DATOS'!A1:J105,3,FALSE)</f>
        <v>AV. CONSTITUYENTES PONIENTE #339 COL. BARRIO DE SAN JUAN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38070</v>
      </c>
      <c r="H9" s="42"/>
    </row>
    <row r="10" spans="2:8" x14ac:dyDescent="0.25">
      <c r="B10" s="40" t="s">
        <v>427</v>
      </c>
      <c r="C10" s="38" t="str">
        <f>VLOOKUP(C7,'BASE DATOS'!A1:J107,2,FALSE)</f>
        <v>ROVJ710710QB3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461 211 7884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39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900</v>
      </c>
      <c r="C13" s="1679"/>
      <c r="D13" s="1679"/>
      <c r="E13" s="60">
        <v>1</v>
      </c>
      <c r="F13" s="60" t="s">
        <v>449</v>
      </c>
      <c r="G13" s="62">
        <v>2952.5862068965521</v>
      </c>
      <c r="H13" s="56">
        <f>+E13*G13</f>
        <v>2952.5862068965521</v>
      </c>
    </row>
    <row r="14" spans="2:8" s="57" customFormat="1" ht="18.75" x14ac:dyDescent="0.3">
      <c r="B14" s="1962" t="s">
        <v>901</v>
      </c>
      <c r="C14" s="1963"/>
      <c r="D14" s="1963"/>
      <c r="E14" s="408"/>
      <c r="F14" s="408"/>
      <c r="G14" s="409"/>
      <c r="H14" s="406">
        <f>+E14*G14</f>
        <v>0</v>
      </c>
    </row>
    <row r="15" spans="2:8" s="57" customFormat="1" ht="18.75" x14ac:dyDescent="0.3">
      <c r="B15" s="1960"/>
      <c r="C15" s="1961"/>
      <c r="D15" s="1961"/>
      <c r="E15" s="408"/>
      <c r="F15" s="408"/>
      <c r="G15" s="409"/>
      <c r="H15" s="406">
        <f t="shared" ref="H15:H24" si="0">+E15*G15</f>
        <v>0</v>
      </c>
    </row>
    <row r="16" spans="2:8" s="57" customFormat="1" ht="18.75" x14ac:dyDescent="0.3">
      <c r="B16" s="1960"/>
      <c r="C16" s="1961"/>
      <c r="D16" s="1961"/>
      <c r="E16" s="408"/>
      <c r="F16" s="408"/>
      <c r="G16" s="409"/>
      <c r="H16" s="406">
        <f t="shared" si="0"/>
        <v>0</v>
      </c>
    </row>
    <row r="17" spans="2:8" s="57" customFormat="1" ht="18.75" x14ac:dyDescent="0.3">
      <c r="B17" s="1960"/>
      <c r="C17" s="1961"/>
      <c r="D17" s="1961"/>
      <c r="E17" s="408"/>
      <c r="F17" s="408"/>
      <c r="G17" s="409"/>
      <c r="H17" s="406">
        <f t="shared" si="0"/>
        <v>0</v>
      </c>
    </row>
    <row r="18" spans="2:8" s="57" customFormat="1" ht="18.75" x14ac:dyDescent="0.3">
      <c r="B18" s="1960"/>
      <c r="C18" s="1961"/>
      <c r="D18" s="1961"/>
      <c r="E18" s="408"/>
      <c r="F18" s="408"/>
      <c r="G18" s="409"/>
      <c r="H18" s="406">
        <f t="shared" si="0"/>
        <v>0</v>
      </c>
    </row>
    <row r="19" spans="2:8" s="57" customFormat="1" ht="18.75" x14ac:dyDescent="0.3">
      <c r="B19" s="1960"/>
      <c r="C19" s="1961"/>
      <c r="D19" s="1961"/>
      <c r="E19" s="408"/>
      <c r="F19" s="408"/>
      <c r="G19" s="409"/>
      <c r="H19" s="406">
        <f t="shared" si="0"/>
        <v>0</v>
      </c>
    </row>
    <row r="20" spans="2:8" s="57" customFormat="1" ht="18.75" x14ac:dyDescent="0.3">
      <c r="B20" s="1960"/>
      <c r="C20" s="1961"/>
      <c r="D20" s="1961"/>
      <c r="E20" s="408"/>
      <c r="F20" s="408"/>
      <c r="G20" s="409"/>
      <c r="H20" s="406">
        <f t="shared" si="0"/>
        <v>0</v>
      </c>
    </row>
    <row r="21" spans="2:8" s="57" customFormat="1" ht="18.75" x14ac:dyDescent="0.3">
      <c r="B21" s="1960"/>
      <c r="C21" s="1961"/>
      <c r="D21" s="1961"/>
      <c r="E21" s="408"/>
      <c r="F21" s="408"/>
      <c r="G21" s="409"/>
      <c r="H21" s="406">
        <f t="shared" si="0"/>
        <v>0</v>
      </c>
    </row>
    <row r="22" spans="2:8" s="57" customFormat="1" ht="18.75" x14ac:dyDescent="0.3">
      <c r="B22" s="1960"/>
      <c r="C22" s="1961"/>
      <c r="D22" s="1961"/>
      <c r="E22" s="408"/>
      <c r="F22" s="408"/>
      <c r="G22" s="409"/>
      <c r="H22" s="406">
        <f t="shared" si="0"/>
        <v>0</v>
      </c>
    </row>
    <row r="23" spans="2:8" s="57" customFormat="1" ht="18.75" x14ac:dyDescent="0.3">
      <c r="B23" s="1960"/>
      <c r="C23" s="1961"/>
      <c r="D23" s="1961"/>
      <c r="E23" s="408"/>
      <c r="F23" s="408"/>
      <c r="G23" s="409"/>
      <c r="H23" s="406">
        <f t="shared" si="0"/>
        <v>0</v>
      </c>
    </row>
    <row r="24" spans="2:8" s="57" customFormat="1" ht="18.75" x14ac:dyDescent="0.3">
      <c r="B24" s="1960"/>
      <c r="C24" s="1961"/>
      <c r="D24" s="1961"/>
      <c r="E24" s="408"/>
      <c r="F24" s="408"/>
      <c r="G24" s="409"/>
      <c r="H24" s="406">
        <f t="shared" si="0"/>
        <v>0</v>
      </c>
    </row>
    <row r="25" spans="2:8" s="57" customFormat="1" ht="18.75" x14ac:dyDescent="0.3">
      <c r="B25" s="1960"/>
      <c r="C25" s="1961"/>
      <c r="D25" s="1961"/>
      <c r="E25" s="408"/>
      <c r="F25" s="408"/>
      <c r="G25" s="409"/>
      <c r="H25" s="40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56"/>
      <c r="C33" s="1957"/>
      <c r="D33" s="1957"/>
      <c r="E33" s="402"/>
      <c r="F33" s="402"/>
      <c r="G33" s="402"/>
      <c r="H33" s="404"/>
    </row>
    <row r="34" spans="2:8" x14ac:dyDescent="0.25">
      <c r="B34" s="1956"/>
      <c r="C34" s="1957"/>
      <c r="D34" s="1957"/>
      <c r="E34" s="402"/>
      <c r="F34" s="402"/>
      <c r="G34" s="402"/>
      <c r="H34" s="404"/>
    </row>
    <row r="35" spans="2:8" ht="15.75" thickBot="1" x14ac:dyDescent="0.3">
      <c r="B35" s="1958"/>
      <c r="C35" s="1959"/>
      <c r="D35" s="1959"/>
      <c r="E35" s="403"/>
      <c r="F35" s="403"/>
      <c r="G35" s="403"/>
      <c r="H35" s="405"/>
    </row>
    <row r="36" spans="2:8" ht="18.75" x14ac:dyDescent="0.3">
      <c r="G36" s="48" t="s">
        <v>443</v>
      </c>
      <c r="H36" s="64">
        <f>SUM(H13:H25)</f>
        <v>2952.5862068965521</v>
      </c>
    </row>
    <row r="37" spans="2:8" ht="18.75" x14ac:dyDescent="0.3">
      <c r="G37" s="48" t="s">
        <v>444</v>
      </c>
      <c r="H37" s="64">
        <f>+H36*0.16</f>
        <v>472.41379310344837</v>
      </c>
    </row>
    <row r="38" spans="2:8" ht="19.5" thickBot="1" x14ac:dyDescent="0.35">
      <c r="G38" s="49" t="s">
        <v>445</v>
      </c>
      <c r="H38" s="65">
        <f>+H36+H37</f>
        <v>3425.0000000000005</v>
      </c>
    </row>
    <row r="40" spans="2:8" x14ac:dyDescent="0.25">
      <c r="B40" s="1948"/>
      <c r="C40" s="1948"/>
      <c r="D40" s="1948"/>
      <c r="E40" s="1948"/>
      <c r="F40" s="1948"/>
    </row>
    <row r="41" spans="2:8" x14ac:dyDescent="0.25">
      <c r="B41" s="1948"/>
      <c r="C41" s="1948"/>
      <c r="D41" s="1948"/>
      <c r="E41" s="1948"/>
      <c r="F41" s="1948"/>
    </row>
    <row r="42" spans="2:8" x14ac:dyDescent="0.25">
      <c r="B42" s="1955" t="s">
        <v>446</v>
      </c>
      <c r="C42" s="1955"/>
      <c r="D42" s="1955"/>
      <c r="E42" s="1955" t="s">
        <v>447</v>
      </c>
      <c r="F42" s="1955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1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2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902</v>
      </c>
      <c r="E5" s="399" t="s">
        <v>421</v>
      </c>
      <c r="F5" s="33" t="str">
        <f>VLOOKUP(F6,OBRAS!A1:B25,2,FALSE)</f>
        <v>RESIDENCIAL ZURA</v>
      </c>
      <c r="G5" s="1670" t="s">
        <v>423</v>
      </c>
      <c r="H5" s="1674">
        <v>46071</v>
      </c>
    </row>
    <row r="6" spans="2:8" ht="15.75" thickBot="1" x14ac:dyDescent="0.3">
      <c r="B6" s="1669"/>
      <c r="C6" s="1671"/>
      <c r="D6" s="1673"/>
      <c r="E6" s="400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335</v>
      </c>
      <c r="D7" s="36"/>
      <c r="E7" s="36"/>
      <c r="F7" s="35" t="s">
        <v>429</v>
      </c>
      <c r="G7" s="36" t="str">
        <f>VLOOKUP(C7,'BASE DATOS'!A1:J104,7,FALSE)</f>
        <v>saniexpress.spr@gmail.com</v>
      </c>
      <c r="H7" s="41"/>
    </row>
    <row r="8" spans="2:8" x14ac:dyDescent="0.25">
      <c r="B8" s="40" t="s">
        <v>425</v>
      </c>
      <c r="C8" s="38" t="str">
        <f>VLOOKUP(C7,'BASE DATOS'!A1:J105,3,FALSE)</f>
        <v>CAMINO DE LA RIBERA DEL RIO S/N SAN MIGUEL OCTOPAN</v>
      </c>
      <c r="D8" s="38"/>
      <c r="E8" s="38"/>
      <c r="F8" s="37" t="s">
        <v>430</v>
      </c>
      <c r="G8" s="38" t="str">
        <f>VLOOKUP(C7,'BASE DATOS'!A1:J105,8,FALSE)</f>
        <v>BAÑOS PORTATILES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 t="str">
        <f>VLOOKUP(C7,'BASE DATOS'!A1:J106,9,FALSE)</f>
        <v>-</v>
      </c>
      <c r="H9" s="42"/>
    </row>
    <row r="10" spans="2:8" x14ac:dyDescent="0.25">
      <c r="B10" s="40" t="s">
        <v>427</v>
      </c>
      <c r="C10" s="38" t="str">
        <f>VLOOKUP(C7,'BASE DATOS'!A1:J107,2,FALSE)</f>
        <v>SPC1311057M9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461 6133203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0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903</v>
      </c>
      <c r="C13" s="1679"/>
      <c r="D13" s="1679"/>
      <c r="E13" s="60">
        <v>1</v>
      </c>
      <c r="F13" s="60" t="s">
        <v>462</v>
      </c>
      <c r="G13" s="62">
        <v>1400</v>
      </c>
      <c r="H13" s="56">
        <f>+E13*G13</f>
        <v>1400</v>
      </c>
    </row>
    <row r="14" spans="2:8" s="57" customFormat="1" ht="18.75" x14ac:dyDescent="0.3">
      <c r="B14" s="1966" t="s">
        <v>904</v>
      </c>
      <c r="C14" s="1967"/>
      <c r="D14" s="1967"/>
      <c r="E14" s="419"/>
      <c r="F14" s="419"/>
      <c r="G14" s="420"/>
      <c r="H14" s="417">
        <f>+E14*G14</f>
        <v>0</v>
      </c>
    </row>
    <row r="15" spans="2:8" s="57" customFormat="1" ht="18.75" x14ac:dyDescent="0.3">
      <c r="B15" s="1964"/>
      <c r="C15" s="1965"/>
      <c r="D15" s="1965"/>
      <c r="E15" s="419"/>
      <c r="F15" s="419"/>
      <c r="G15" s="420"/>
      <c r="H15" s="417">
        <f t="shared" ref="H15:H24" si="0">+E15*G15</f>
        <v>0</v>
      </c>
    </row>
    <row r="16" spans="2:8" s="57" customFormat="1" ht="18.75" x14ac:dyDescent="0.3">
      <c r="B16" s="1964"/>
      <c r="C16" s="1965"/>
      <c r="D16" s="1965"/>
      <c r="E16" s="419"/>
      <c r="F16" s="419"/>
      <c r="G16" s="420"/>
      <c r="H16" s="417">
        <f t="shared" si="0"/>
        <v>0</v>
      </c>
    </row>
    <row r="17" spans="2:8" s="57" customFormat="1" ht="18.75" x14ac:dyDescent="0.3">
      <c r="B17" s="1964"/>
      <c r="C17" s="1965"/>
      <c r="D17" s="1965"/>
      <c r="E17" s="419"/>
      <c r="F17" s="419"/>
      <c r="G17" s="420"/>
      <c r="H17" s="417">
        <f t="shared" si="0"/>
        <v>0</v>
      </c>
    </row>
    <row r="18" spans="2:8" s="57" customFormat="1" ht="18.75" x14ac:dyDescent="0.3">
      <c r="B18" s="1964"/>
      <c r="C18" s="1965"/>
      <c r="D18" s="1965"/>
      <c r="E18" s="419"/>
      <c r="F18" s="419"/>
      <c r="G18" s="420"/>
      <c r="H18" s="417">
        <f t="shared" si="0"/>
        <v>0</v>
      </c>
    </row>
    <row r="19" spans="2:8" s="57" customFormat="1" ht="18.75" x14ac:dyDescent="0.3">
      <c r="B19" s="1964"/>
      <c r="C19" s="1965"/>
      <c r="D19" s="1965"/>
      <c r="E19" s="419"/>
      <c r="F19" s="419"/>
      <c r="G19" s="420"/>
      <c r="H19" s="417">
        <f t="shared" si="0"/>
        <v>0</v>
      </c>
    </row>
    <row r="20" spans="2:8" s="57" customFormat="1" ht="18.75" x14ac:dyDescent="0.3">
      <c r="B20" s="1964"/>
      <c r="C20" s="1965"/>
      <c r="D20" s="1965"/>
      <c r="E20" s="419"/>
      <c r="F20" s="419"/>
      <c r="G20" s="420"/>
      <c r="H20" s="417">
        <f t="shared" si="0"/>
        <v>0</v>
      </c>
    </row>
    <row r="21" spans="2:8" s="57" customFormat="1" ht="18.75" x14ac:dyDescent="0.3">
      <c r="B21" s="1964"/>
      <c r="C21" s="1965"/>
      <c r="D21" s="1965"/>
      <c r="E21" s="419"/>
      <c r="F21" s="419"/>
      <c r="G21" s="420"/>
      <c r="H21" s="417">
        <f t="shared" si="0"/>
        <v>0</v>
      </c>
    </row>
    <row r="22" spans="2:8" s="57" customFormat="1" ht="18.75" x14ac:dyDescent="0.3">
      <c r="B22" s="1964"/>
      <c r="C22" s="1965"/>
      <c r="D22" s="1965"/>
      <c r="E22" s="419"/>
      <c r="F22" s="419"/>
      <c r="G22" s="420"/>
      <c r="H22" s="417">
        <f t="shared" si="0"/>
        <v>0</v>
      </c>
    </row>
    <row r="23" spans="2:8" s="57" customFormat="1" ht="18.75" x14ac:dyDescent="0.3">
      <c r="B23" s="1964"/>
      <c r="C23" s="1965"/>
      <c r="D23" s="1965"/>
      <c r="E23" s="419"/>
      <c r="F23" s="419"/>
      <c r="G23" s="420"/>
      <c r="H23" s="417">
        <f t="shared" si="0"/>
        <v>0</v>
      </c>
    </row>
    <row r="24" spans="2:8" s="57" customFormat="1" ht="18.75" x14ac:dyDescent="0.3">
      <c r="B24" s="1964"/>
      <c r="C24" s="1965"/>
      <c r="D24" s="1965"/>
      <c r="E24" s="419"/>
      <c r="F24" s="419"/>
      <c r="G24" s="420"/>
      <c r="H24" s="417">
        <f t="shared" si="0"/>
        <v>0</v>
      </c>
    </row>
    <row r="25" spans="2:8" s="57" customFormat="1" ht="18.75" x14ac:dyDescent="0.3">
      <c r="B25" s="1964"/>
      <c r="C25" s="1965"/>
      <c r="D25" s="1965"/>
      <c r="E25" s="419"/>
      <c r="F25" s="419"/>
      <c r="G25" s="420"/>
      <c r="H25" s="41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69"/>
      <c r="C33" s="1970"/>
      <c r="D33" s="1970"/>
      <c r="E33" s="413"/>
      <c r="F33" s="413"/>
      <c r="G33" s="413"/>
      <c r="H33" s="415"/>
    </row>
    <row r="34" spans="2:8" x14ac:dyDescent="0.25">
      <c r="B34" s="1969"/>
      <c r="C34" s="1970"/>
      <c r="D34" s="1970"/>
      <c r="E34" s="413"/>
      <c r="F34" s="413"/>
      <c r="G34" s="413"/>
      <c r="H34" s="415"/>
    </row>
    <row r="35" spans="2:8" ht="15.75" thickBot="1" x14ac:dyDescent="0.3">
      <c r="B35" s="1971"/>
      <c r="C35" s="1972"/>
      <c r="D35" s="1972"/>
      <c r="E35" s="414"/>
      <c r="F35" s="414"/>
      <c r="G35" s="414"/>
      <c r="H35" s="416"/>
    </row>
    <row r="36" spans="2:8" ht="18.75" x14ac:dyDescent="0.3">
      <c r="G36" s="48" t="s">
        <v>443</v>
      </c>
      <c r="H36" s="64">
        <f>SUM(H13:H25)</f>
        <v>1400</v>
      </c>
    </row>
    <row r="37" spans="2:8" ht="18.75" x14ac:dyDescent="0.3">
      <c r="G37" s="48" t="s">
        <v>444</v>
      </c>
      <c r="H37" s="64">
        <f>+H36*0.16</f>
        <v>224</v>
      </c>
    </row>
    <row r="38" spans="2:8" ht="19.5" thickBot="1" x14ac:dyDescent="0.35">
      <c r="G38" s="49" t="s">
        <v>445</v>
      </c>
      <c r="H38" s="65">
        <f>+H36+H37</f>
        <v>1624</v>
      </c>
    </row>
    <row r="40" spans="2:8" x14ac:dyDescent="0.25">
      <c r="B40" s="1957"/>
      <c r="C40" s="1957"/>
      <c r="D40" s="1957"/>
      <c r="E40" s="1957"/>
      <c r="F40" s="1957"/>
    </row>
    <row r="41" spans="2:8" x14ac:dyDescent="0.25">
      <c r="B41" s="1957"/>
      <c r="C41" s="1957"/>
      <c r="D41" s="1957"/>
      <c r="E41" s="1957"/>
      <c r="F41" s="1957"/>
    </row>
    <row r="42" spans="2:8" x14ac:dyDescent="0.25">
      <c r="B42" s="1968" t="s">
        <v>446</v>
      </c>
      <c r="C42" s="1968"/>
      <c r="D42" s="1968"/>
      <c r="E42" s="1968" t="s">
        <v>447</v>
      </c>
      <c r="F42" s="1968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2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7109375" style="32" customWidth="1"/>
    <col min="4" max="4" width="13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905</v>
      </c>
      <c r="E5" s="399" t="s">
        <v>421</v>
      </c>
      <c r="F5" s="33" t="str">
        <f>VLOOKUP(F6,OBRAS!A1:B25,2,FALSE)</f>
        <v>RESIDENCIAL ZURA</v>
      </c>
      <c r="G5" s="1670" t="s">
        <v>423</v>
      </c>
      <c r="H5" s="1674">
        <v>46070</v>
      </c>
    </row>
    <row r="6" spans="2:8" ht="15.75" thickBot="1" x14ac:dyDescent="0.3">
      <c r="B6" s="1669"/>
      <c r="C6" s="1671"/>
      <c r="D6" s="1673"/>
      <c r="E6" s="400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DATOS'!A1:J104,7,FALSE)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DATOS'!A1:J105,3,FALSE)</f>
        <v>AV. IRRIGACION #111-BIS COL. ALFREDO VAZQUEZ BONFIL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GAPA741116TQ6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0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906</v>
      </c>
      <c r="C13" s="1679"/>
      <c r="D13" s="1679"/>
      <c r="E13" s="60">
        <v>1</v>
      </c>
      <c r="F13" s="60" t="s">
        <v>449</v>
      </c>
      <c r="G13" s="62">
        <v>1034.48</v>
      </c>
      <c r="H13" s="56">
        <f>+E13*G13</f>
        <v>1034.48</v>
      </c>
    </row>
    <row r="14" spans="2:8" s="57" customFormat="1" ht="18.75" x14ac:dyDescent="0.3">
      <c r="B14" s="1966" t="s">
        <v>907</v>
      </c>
      <c r="C14" s="1967"/>
      <c r="D14" s="1967"/>
      <c r="E14" s="419"/>
      <c r="F14" s="419"/>
      <c r="G14" s="420"/>
      <c r="H14" s="417">
        <f>+E14*G14</f>
        <v>0</v>
      </c>
    </row>
    <row r="15" spans="2:8" s="57" customFormat="1" ht="18.75" x14ac:dyDescent="0.3">
      <c r="B15" s="1964"/>
      <c r="C15" s="1965"/>
      <c r="D15" s="1965"/>
      <c r="E15" s="419"/>
      <c r="F15" s="419"/>
      <c r="G15" s="420"/>
      <c r="H15" s="417">
        <f t="shared" ref="H15:H24" si="0">+E15*G15</f>
        <v>0</v>
      </c>
    </row>
    <row r="16" spans="2:8" s="57" customFormat="1" ht="18.75" x14ac:dyDescent="0.3">
      <c r="B16" s="1964"/>
      <c r="C16" s="1965"/>
      <c r="D16" s="1965"/>
      <c r="E16" s="419"/>
      <c r="F16" s="419"/>
      <c r="G16" s="420"/>
      <c r="H16" s="417">
        <f t="shared" si="0"/>
        <v>0</v>
      </c>
    </row>
    <row r="17" spans="2:8" s="57" customFormat="1" ht="18.75" x14ac:dyDescent="0.3">
      <c r="B17" s="1964"/>
      <c r="C17" s="1965"/>
      <c r="D17" s="1965"/>
      <c r="E17" s="419"/>
      <c r="F17" s="419"/>
      <c r="G17" s="420"/>
      <c r="H17" s="417">
        <f t="shared" si="0"/>
        <v>0</v>
      </c>
    </row>
    <row r="18" spans="2:8" s="57" customFormat="1" ht="18.75" x14ac:dyDescent="0.3">
      <c r="B18" s="1964"/>
      <c r="C18" s="1965"/>
      <c r="D18" s="1965"/>
      <c r="E18" s="419"/>
      <c r="F18" s="419"/>
      <c r="G18" s="420"/>
      <c r="H18" s="417">
        <f t="shared" si="0"/>
        <v>0</v>
      </c>
    </row>
    <row r="19" spans="2:8" s="57" customFormat="1" ht="18.75" x14ac:dyDescent="0.3">
      <c r="B19" s="1964"/>
      <c r="C19" s="1965"/>
      <c r="D19" s="1965"/>
      <c r="E19" s="419"/>
      <c r="F19" s="419"/>
      <c r="G19" s="420"/>
      <c r="H19" s="417">
        <f t="shared" si="0"/>
        <v>0</v>
      </c>
    </row>
    <row r="20" spans="2:8" s="57" customFormat="1" ht="18.75" x14ac:dyDescent="0.3">
      <c r="B20" s="1964"/>
      <c r="C20" s="1965"/>
      <c r="D20" s="1965"/>
      <c r="E20" s="419"/>
      <c r="F20" s="419"/>
      <c r="G20" s="420"/>
      <c r="H20" s="417">
        <f t="shared" si="0"/>
        <v>0</v>
      </c>
    </row>
    <row r="21" spans="2:8" s="57" customFormat="1" ht="18.75" x14ac:dyDescent="0.3">
      <c r="B21" s="1964"/>
      <c r="C21" s="1965"/>
      <c r="D21" s="1965"/>
      <c r="E21" s="419"/>
      <c r="F21" s="419"/>
      <c r="G21" s="420"/>
      <c r="H21" s="417">
        <f t="shared" si="0"/>
        <v>0</v>
      </c>
    </row>
    <row r="22" spans="2:8" s="57" customFormat="1" ht="18.75" x14ac:dyDescent="0.3">
      <c r="B22" s="1964"/>
      <c r="C22" s="1965"/>
      <c r="D22" s="1965"/>
      <c r="E22" s="419"/>
      <c r="F22" s="419"/>
      <c r="G22" s="420"/>
      <c r="H22" s="417">
        <f t="shared" si="0"/>
        <v>0</v>
      </c>
    </row>
    <row r="23" spans="2:8" s="57" customFormat="1" ht="18.75" x14ac:dyDescent="0.3">
      <c r="B23" s="1964"/>
      <c r="C23" s="1965"/>
      <c r="D23" s="1965"/>
      <c r="E23" s="419"/>
      <c r="F23" s="419"/>
      <c r="G23" s="420"/>
      <c r="H23" s="417">
        <f t="shared" si="0"/>
        <v>0</v>
      </c>
    </row>
    <row r="24" spans="2:8" s="57" customFormat="1" ht="18.75" x14ac:dyDescent="0.3">
      <c r="B24" s="1964"/>
      <c r="C24" s="1965"/>
      <c r="D24" s="1965"/>
      <c r="E24" s="419"/>
      <c r="F24" s="419"/>
      <c r="G24" s="420"/>
      <c r="H24" s="417">
        <f t="shared" si="0"/>
        <v>0</v>
      </c>
    </row>
    <row r="25" spans="2:8" s="57" customFormat="1" ht="18.75" x14ac:dyDescent="0.3">
      <c r="B25" s="1964"/>
      <c r="C25" s="1965"/>
      <c r="D25" s="1965"/>
      <c r="E25" s="419"/>
      <c r="F25" s="419"/>
      <c r="G25" s="420"/>
      <c r="H25" s="41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69"/>
      <c r="C33" s="1970"/>
      <c r="D33" s="1970"/>
      <c r="E33" s="413"/>
      <c r="F33" s="413"/>
      <c r="G33" s="413"/>
      <c r="H33" s="415"/>
    </row>
    <row r="34" spans="2:8" x14ac:dyDescent="0.25">
      <c r="B34" s="1969"/>
      <c r="C34" s="1970"/>
      <c r="D34" s="1970"/>
      <c r="E34" s="413"/>
      <c r="F34" s="413"/>
      <c r="G34" s="413"/>
      <c r="H34" s="415"/>
    </row>
    <row r="35" spans="2:8" ht="15.75" thickBot="1" x14ac:dyDescent="0.3">
      <c r="B35" s="1971"/>
      <c r="C35" s="1972"/>
      <c r="D35" s="1972"/>
      <c r="E35" s="414"/>
      <c r="F35" s="414"/>
      <c r="G35" s="414"/>
      <c r="H35" s="416"/>
    </row>
    <row r="36" spans="2:8" ht="18.75" x14ac:dyDescent="0.3">
      <c r="G36" s="48" t="s">
        <v>443</v>
      </c>
      <c r="H36" s="64">
        <f>SUM(H13:H25)</f>
        <v>1034.48</v>
      </c>
    </row>
    <row r="37" spans="2:8" ht="18.75" x14ac:dyDescent="0.3">
      <c r="G37" s="48" t="s">
        <v>444</v>
      </c>
      <c r="H37" s="64">
        <f>+H36*0.16</f>
        <v>165.51680000000002</v>
      </c>
    </row>
    <row r="38" spans="2:8" ht="19.5" thickBot="1" x14ac:dyDescent="0.35">
      <c r="G38" s="49" t="s">
        <v>445</v>
      </c>
      <c r="H38" s="65">
        <f>+H36+H37</f>
        <v>1199.9968000000001</v>
      </c>
    </row>
    <row r="40" spans="2:8" x14ac:dyDescent="0.25">
      <c r="B40" s="1957"/>
      <c r="C40" s="1957"/>
      <c r="D40" s="1957"/>
      <c r="E40" s="1957"/>
      <c r="F40" s="1957"/>
    </row>
    <row r="41" spans="2:8" x14ac:dyDescent="0.25">
      <c r="B41" s="1957"/>
      <c r="C41" s="1957"/>
      <c r="D41" s="1957"/>
      <c r="E41" s="1957"/>
      <c r="F41" s="1957"/>
    </row>
    <row r="42" spans="2:8" x14ac:dyDescent="0.25">
      <c r="B42" s="1968" t="s">
        <v>446</v>
      </c>
      <c r="C42" s="1968"/>
      <c r="D42" s="1968"/>
      <c r="E42" s="1968" t="s">
        <v>447</v>
      </c>
      <c r="F42" s="1968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3">
    <tabColor theme="7"/>
    <pageSetUpPr fitToPage="1"/>
  </sheetPr>
  <dimension ref="B1:H51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3.140625" style="32" customWidth="1"/>
    <col min="5" max="7" width="17.7109375" style="32" customWidth="1"/>
    <col min="8" max="8" width="18.4257812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-1732</v>
      </c>
      <c r="E5" s="399" t="s">
        <v>421</v>
      </c>
      <c r="F5" s="33" t="str">
        <f>VLOOKUP(F6,OBRAS!A1:B25,2,FALSE)</f>
        <v>ZURA, ANCONA, EL TAJO</v>
      </c>
      <c r="G5" s="1670" t="s">
        <v>423</v>
      </c>
      <c r="H5" s="1674">
        <v>46070</v>
      </c>
    </row>
    <row r="6" spans="2:8" ht="15.75" thickBot="1" x14ac:dyDescent="0.3">
      <c r="B6" s="1669"/>
      <c r="C6" s="1671"/>
      <c r="D6" s="1673"/>
      <c r="E6" s="400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24</v>
      </c>
      <c r="D7" s="36"/>
      <c r="E7" s="36"/>
      <c r="F7" s="35" t="s">
        <v>429</v>
      </c>
      <c r="G7" s="36" t="str">
        <f>VLOOKUP(C7,'BASE DATOS'!A1:J104,7,FALSE)</f>
        <v>administracion.celaya@gruponazario.com</v>
      </c>
      <c r="H7" s="41"/>
    </row>
    <row r="8" spans="2:8" x14ac:dyDescent="0.25">
      <c r="B8" s="40" t="s">
        <v>425</v>
      </c>
      <c r="C8" s="38" t="str">
        <f>VLOOKUP(C7,'BASE DATOS'!A1:J105,3,FALSE)</f>
        <v>CONDOR #207 COL. ALAMOS 3RA SECCION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38024</v>
      </c>
      <c r="H9" s="42"/>
    </row>
    <row r="10" spans="2:8" x14ac:dyDescent="0.25">
      <c r="B10" s="40" t="s">
        <v>427</v>
      </c>
      <c r="C10" s="38" t="str">
        <f>VLOOKUP(C7,'BASE DATOS'!A1:J107,2,FALSE)</f>
        <v>NRE790906I88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461 1031611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0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908</v>
      </c>
      <c r="C13" s="1679"/>
      <c r="D13" s="1679"/>
      <c r="E13" s="60">
        <v>1</v>
      </c>
      <c r="F13" s="60" t="s">
        <v>449</v>
      </c>
      <c r="G13" s="62">
        <v>534.21</v>
      </c>
      <c r="H13" s="56">
        <f>+E13*G13</f>
        <v>534.21</v>
      </c>
    </row>
    <row r="14" spans="2:8" s="57" customFormat="1" ht="18.75" x14ac:dyDescent="0.3">
      <c r="B14" s="1964" t="s">
        <v>909</v>
      </c>
      <c r="C14" s="1965"/>
      <c r="D14" s="1965"/>
      <c r="E14" s="419">
        <v>1</v>
      </c>
      <c r="F14" s="419" t="s">
        <v>449</v>
      </c>
      <c r="G14" s="420">
        <v>198.75</v>
      </c>
      <c r="H14" s="417">
        <f>+E14*G14</f>
        <v>198.75</v>
      </c>
    </row>
    <row r="15" spans="2:8" s="57" customFormat="1" ht="18.75" x14ac:dyDescent="0.3">
      <c r="B15" s="1964" t="s">
        <v>641</v>
      </c>
      <c r="C15" s="1965"/>
      <c r="D15" s="1965"/>
      <c r="E15" s="419">
        <v>1</v>
      </c>
      <c r="F15" s="419" t="s">
        <v>449</v>
      </c>
      <c r="G15" s="420">
        <v>330</v>
      </c>
      <c r="H15" s="417">
        <f t="shared" ref="H15:H33" si="0">+E15*G15</f>
        <v>330</v>
      </c>
    </row>
    <row r="16" spans="2:8" s="57" customFormat="1" ht="18.75" x14ac:dyDescent="0.3">
      <c r="B16" s="1964" t="s">
        <v>910</v>
      </c>
      <c r="C16" s="1965"/>
      <c r="D16" s="1965"/>
      <c r="E16" s="419">
        <v>1</v>
      </c>
      <c r="F16" s="419" t="s">
        <v>449</v>
      </c>
      <c r="G16" s="420">
        <v>105.26</v>
      </c>
      <c r="H16" s="417">
        <f t="shared" si="0"/>
        <v>105.26</v>
      </c>
    </row>
    <row r="17" spans="2:8" s="57" customFormat="1" ht="18.75" x14ac:dyDescent="0.3">
      <c r="B17" s="1964" t="s">
        <v>911</v>
      </c>
      <c r="C17" s="1965"/>
      <c r="D17" s="1965"/>
      <c r="E17" s="419">
        <v>1</v>
      </c>
      <c r="F17" s="419" t="s">
        <v>449</v>
      </c>
      <c r="G17" s="420">
        <v>695</v>
      </c>
      <c r="H17" s="417">
        <f t="shared" si="0"/>
        <v>695</v>
      </c>
    </row>
    <row r="18" spans="2:8" s="57" customFormat="1" ht="18.75" x14ac:dyDescent="0.3">
      <c r="B18" s="1966" t="s">
        <v>896</v>
      </c>
      <c r="C18" s="1967"/>
      <c r="D18" s="1967"/>
      <c r="E18" s="419"/>
      <c r="F18" s="419"/>
      <c r="G18" s="420"/>
      <c r="H18" s="417">
        <f t="shared" si="0"/>
        <v>0</v>
      </c>
    </row>
    <row r="19" spans="2:8" s="57" customFormat="1" ht="18.75" x14ac:dyDescent="0.3">
      <c r="B19" s="1964" t="s">
        <v>908</v>
      </c>
      <c r="C19" s="1965"/>
      <c r="D19" s="1965"/>
      <c r="E19" s="419">
        <v>1</v>
      </c>
      <c r="F19" s="419" t="s">
        <v>449</v>
      </c>
      <c r="G19" s="420">
        <v>534.21</v>
      </c>
      <c r="H19" s="417">
        <f t="shared" si="0"/>
        <v>534.21</v>
      </c>
    </row>
    <row r="20" spans="2:8" s="57" customFormat="1" ht="18.75" x14ac:dyDescent="0.3">
      <c r="B20" s="1964" t="s">
        <v>641</v>
      </c>
      <c r="C20" s="1965"/>
      <c r="D20" s="1965"/>
      <c r="E20" s="419">
        <v>1</v>
      </c>
      <c r="F20" s="419" t="s">
        <v>449</v>
      </c>
      <c r="G20" s="420">
        <v>330</v>
      </c>
      <c r="H20" s="417">
        <f t="shared" si="0"/>
        <v>330</v>
      </c>
    </row>
    <row r="21" spans="2:8" s="57" customFormat="1" ht="18.75" x14ac:dyDescent="0.3">
      <c r="B21" s="1964" t="s">
        <v>912</v>
      </c>
      <c r="C21" s="1965"/>
      <c r="D21" s="1965"/>
      <c r="E21" s="419">
        <v>1</v>
      </c>
      <c r="F21" s="419" t="s">
        <v>449</v>
      </c>
      <c r="G21" s="420">
        <v>330</v>
      </c>
      <c r="H21" s="417">
        <f t="shared" si="0"/>
        <v>330</v>
      </c>
    </row>
    <row r="22" spans="2:8" s="57" customFormat="1" ht="18.75" x14ac:dyDescent="0.3">
      <c r="B22" s="1964" t="s">
        <v>575</v>
      </c>
      <c r="C22" s="1965"/>
      <c r="D22" s="1965"/>
      <c r="E22" s="419">
        <v>1</v>
      </c>
      <c r="F22" s="419" t="s">
        <v>449</v>
      </c>
      <c r="G22" s="420">
        <v>144.74</v>
      </c>
      <c r="H22" s="417">
        <f t="shared" si="0"/>
        <v>144.74</v>
      </c>
    </row>
    <row r="23" spans="2:8" s="57" customFormat="1" ht="18.75" x14ac:dyDescent="0.3">
      <c r="B23" s="1964" t="s">
        <v>913</v>
      </c>
      <c r="C23" s="1965"/>
      <c r="D23" s="1965"/>
      <c r="E23" s="419">
        <v>1</v>
      </c>
      <c r="F23" s="419" t="s">
        <v>449</v>
      </c>
      <c r="G23" s="420">
        <v>492.1</v>
      </c>
      <c r="H23" s="417">
        <f t="shared" si="0"/>
        <v>492.1</v>
      </c>
    </row>
    <row r="24" spans="2:8" s="57" customFormat="1" ht="18.75" x14ac:dyDescent="0.3">
      <c r="B24" s="1964" t="s">
        <v>914</v>
      </c>
      <c r="C24" s="1965"/>
      <c r="D24" s="1965"/>
      <c r="E24" s="419">
        <v>1</v>
      </c>
      <c r="F24" s="419" t="s">
        <v>449</v>
      </c>
      <c r="G24" s="420">
        <v>853.95</v>
      </c>
      <c r="H24" s="417">
        <f t="shared" si="0"/>
        <v>853.95</v>
      </c>
    </row>
    <row r="25" spans="2:8" s="57" customFormat="1" ht="18.75" x14ac:dyDescent="0.3">
      <c r="B25" s="1966" t="s">
        <v>915</v>
      </c>
      <c r="C25" s="1967"/>
      <c r="D25" s="1967"/>
      <c r="E25" s="419"/>
      <c r="F25" s="419"/>
      <c r="G25" s="420"/>
      <c r="H25" s="417"/>
    </row>
    <row r="26" spans="2:8" s="57" customFormat="1" ht="18.75" x14ac:dyDescent="0.3">
      <c r="B26" s="1964" t="s">
        <v>584</v>
      </c>
      <c r="C26" s="1965"/>
      <c r="D26" s="1965"/>
      <c r="E26" s="419">
        <v>1</v>
      </c>
      <c r="F26" s="419" t="s">
        <v>449</v>
      </c>
      <c r="G26" s="420">
        <v>236.84</v>
      </c>
      <c r="H26" s="417">
        <f>+E26*G26</f>
        <v>236.84</v>
      </c>
    </row>
    <row r="27" spans="2:8" s="57" customFormat="1" ht="18.75" x14ac:dyDescent="0.3">
      <c r="B27" s="1964" t="s">
        <v>585</v>
      </c>
      <c r="C27" s="1965"/>
      <c r="D27" s="1965"/>
      <c r="E27" s="419">
        <v>1</v>
      </c>
      <c r="F27" s="419" t="s">
        <v>449</v>
      </c>
      <c r="G27" s="420">
        <v>893.75</v>
      </c>
      <c r="H27" s="417">
        <f>+E27*G27</f>
        <v>893.75</v>
      </c>
    </row>
    <row r="28" spans="2:8" s="57" customFormat="1" ht="18.75" x14ac:dyDescent="0.3">
      <c r="B28" s="1964" t="s">
        <v>586</v>
      </c>
      <c r="C28" s="1965"/>
      <c r="D28" s="1965"/>
      <c r="E28" s="419">
        <v>1</v>
      </c>
      <c r="F28" s="419" t="s">
        <v>449</v>
      </c>
      <c r="G28" s="420">
        <v>523.75</v>
      </c>
      <c r="H28" s="417">
        <f>+E28*G28</f>
        <v>523.75</v>
      </c>
    </row>
    <row r="29" spans="2:8" s="57" customFormat="1" ht="18.75" x14ac:dyDescent="0.3">
      <c r="B29" s="1966" t="s">
        <v>920</v>
      </c>
      <c r="C29" s="1967"/>
      <c r="D29" s="1967"/>
      <c r="E29" s="419"/>
      <c r="F29" s="419"/>
      <c r="G29" s="420"/>
      <c r="H29" s="417"/>
    </row>
    <row r="30" spans="2:8" s="57" customFormat="1" ht="18.75" x14ac:dyDescent="0.3">
      <c r="B30" s="1964" t="s">
        <v>916</v>
      </c>
      <c r="C30" s="1965"/>
      <c r="D30" s="1965"/>
      <c r="E30" s="419">
        <v>1</v>
      </c>
      <c r="F30" s="419" t="s">
        <v>449</v>
      </c>
      <c r="G30" s="420">
        <v>336.58</v>
      </c>
      <c r="H30" s="417">
        <f t="shared" si="0"/>
        <v>336.58</v>
      </c>
    </row>
    <row r="31" spans="2:8" s="57" customFormat="1" ht="18.75" x14ac:dyDescent="0.3">
      <c r="B31" s="1964" t="s">
        <v>917</v>
      </c>
      <c r="C31" s="1965"/>
      <c r="D31" s="1965"/>
      <c r="E31" s="419">
        <v>1</v>
      </c>
      <c r="F31" s="419" t="s">
        <v>449</v>
      </c>
      <c r="G31" s="420">
        <v>168.29</v>
      </c>
      <c r="H31" s="417">
        <f t="shared" si="0"/>
        <v>168.29</v>
      </c>
    </row>
    <row r="32" spans="2:8" s="57" customFormat="1" ht="18.75" x14ac:dyDescent="0.3">
      <c r="B32" s="1964" t="s">
        <v>918</v>
      </c>
      <c r="C32" s="1965"/>
      <c r="D32" s="1965"/>
      <c r="E32" s="419">
        <v>1</v>
      </c>
      <c r="F32" s="419" t="s">
        <v>449</v>
      </c>
      <c r="G32" s="420">
        <v>441.47</v>
      </c>
      <c r="H32" s="417">
        <f t="shared" si="0"/>
        <v>441.47</v>
      </c>
    </row>
    <row r="33" spans="2:8" s="57" customFormat="1" ht="18.75" x14ac:dyDescent="0.3">
      <c r="B33" s="1964" t="s">
        <v>919</v>
      </c>
      <c r="C33" s="1965"/>
      <c r="D33" s="1965"/>
      <c r="E33" s="419">
        <v>1</v>
      </c>
      <c r="F33" s="419" t="s">
        <v>449</v>
      </c>
      <c r="G33" s="420">
        <v>526.54999999999995</v>
      </c>
      <c r="H33" s="417">
        <f t="shared" si="0"/>
        <v>526.54999999999995</v>
      </c>
    </row>
    <row r="34" spans="2:8" s="57" customFormat="1" ht="18.75" x14ac:dyDescent="0.3">
      <c r="B34" s="1966" t="s">
        <v>481</v>
      </c>
      <c r="C34" s="1967"/>
      <c r="D34" s="1967"/>
      <c r="E34" s="419"/>
      <c r="F34" s="419"/>
      <c r="G34" s="420"/>
      <c r="H34" s="417"/>
    </row>
    <row r="35" spans="2:8" x14ac:dyDescent="0.25">
      <c r="B35" s="53"/>
      <c r="C35" s="47"/>
      <c r="D35" s="47"/>
      <c r="E35" s="47"/>
      <c r="F35" s="47"/>
      <c r="G35" s="47"/>
      <c r="H35" s="55"/>
    </row>
    <row r="36" spans="2:8" ht="18.75" x14ac:dyDescent="0.3">
      <c r="B36" s="1685" t="s">
        <v>439</v>
      </c>
      <c r="C36" s="1686"/>
      <c r="D36" s="1686"/>
      <c r="E36" s="1686"/>
      <c r="F36" s="1686"/>
      <c r="G36" s="1686"/>
      <c r="H36" s="1687"/>
    </row>
    <row r="37" spans="2:8" ht="15.75" x14ac:dyDescent="0.25">
      <c r="B37" s="1680" t="s">
        <v>415</v>
      </c>
      <c r="C37" s="1681"/>
      <c r="D37" s="1681"/>
      <c r="E37" s="1681"/>
      <c r="F37" s="1681"/>
      <c r="G37" s="1681"/>
      <c r="H37" s="1682"/>
    </row>
    <row r="38" spans="2:8" ht="15.75" x14ac:dyDescent="0.25">
      <c r="B38" s="1680" t="s">
        <v>440</v>
      </c>
      <c r="C38" s="1681"/>
      <c r="D38" s="1681"/>
      <c r="E38" s="1681"/>
      <c r="F38" s="1681"/>
      <c r="G38" s="1681"/>
      <c r="H38" s="1682"/>
    </row>
    <row r="39" spans="2:8" ht="15.75" x14ac:dyDescent="0.25">
      <c r="B39" s="1680" t="s">
        <v>441</v>
      </c>
      <c r="C39" s="1681"/>
      <c r="D39" s="1681"/>
      <c r="E39" s="1681"/>
      <c r="F39" s="1681"/>
      <c r="G39" s="1681"/>
      <c r="H39" s="1682"/>
    </row>
    <row r="40" spans="2:8" ht="15.75" x14ac:dyDescent="0.25">
      <c r="B40" s="1680" t="s">
        <v>442</v>
      </c>
      <c r="C40" s="1681"/>
      <c r="D40" s="1681"/>
      <c r="E40" s="1681"/>
      <c r="F40" s="1681"/>
      <c r="G40" s="1681"/>
      <c r="H40" s="1682"/>
    </row>
    <row r="41" spans="2:8" ht="18.75" x14ac:dyDescent="0.3">
      <c r="B41" s="1685" t="s">
        <v>418</v>
      </c>
      <c r="C41" s="1686"/>
      <c r="D41" s="1686"/>
      <c r="E41" s="1686"/>
      <c r="F41" s="1686"/>
      <c r="G41" s="1686"/>
      <c r="H41" s="1687"/>
    </row>
    <row r="42" spans="2:8" x14ac:dyDescent="0.25">
      <c r="B42" s="1969"/>
      <c r="C42" s="1970"/>
      <c r="D42" s="1970"/>
      <c r="E42" s="413"/>
      <c r="F42" s="413"/>
      <c r="G42" s="413"/>
      <c r="H42" s="415"/>
    </row>
    <row r="43" spans="2:8" x14ac:dyDescent="0.25">
      <c r="B43" s="1969"/>
      <c r="C43" s="1970"/>
      <c r="D43" s="1970"/>
      <c r="E43" s="413"/>
      <c r="F43" s="413"/>
      <c r="G43" s="413"/>
      <c r="H43" s="415"/>
    </row>
    <row r="44" spans="2:8" ht="15.75" thickBot="1" x14ac:dyDescent="0.3">
      <c r="B44" s="1971"/>
      <c r="C44" s="1972"/>
      <c r="D44" s="1972"/>
      <c r="E44" s="414"/>
      <c r="F44" s="414"/>
      <c r="G44" s="414"/>
      <c r="H44" s="416"/>
    </row>
    <row r="45" spans="2:8" ht="18.75" x14ac:dyDescent="0.3">
      <c r="G45" s="48" t="s">
        <v>443</v>
      </c>
      <c r="H45" s="64">
        <f>SUM(H13:H34)</f>
        <v>7675.4500000000007</v>
      </c>
    </row>
    <row r="46" spans="2:8" ht="18.75" x14ac:dyDescent="0.3">
      <c r="G46" s="48" t="s">
        <v>444</v>
      </c>
      <c r="H46" s="64">
        <f>+H45*0.16</f>
        <v>1228.0720000000001</v>
      </c>
    </row>
    <row r="47" spans="2:8" ht="19.5" thickBot="1" x14ac:dyDescent="0.35">
      <c r="G47" s="49" t="s">
        <v>445</v>
      </c>
      <c r="H47" s="65">
        <f>+H45+H46</f>
        <v>8903.5220000000008</v>
      </c>
    </row>
    <row r="49" spans="2:6" x14ac:dyDescent="0.25">
      <c r="B49" s="1957"/>
      <c r="C49" s="1957"/>
      <c r="D49" s="1957"/>
      <c r="E49" s="1957"/>
      <c r="F49" s="1957"/>
    </row>
    <row r="50" spans="2:6" x14ac:dyDescent="0.25">
      <c r="B50" s="1957"/>
      <c r="C50" s="1957"/>
      <c r="D50" s="1957"/>
      <c r="E50" s="1957"/>
      <c r="F50" s="1957"/>
    </row>
    <row r="51" spans="2:6" x14ac:dyDescent="0.25">
      <c r="B51" s="1968" t="s">
        <v>446</v>
      </c>
      <c r="C51" s="1968"/>
      <c r="D51" s="1968"/>
      <c r="E51" s="1968" t="s">
        <v>447</v>
      </c>
      <c r="F51" s="1968"/>
    </row>
  </sheetData>
  <mergeCells count="45">
    <mergeCell ref="E51:F51"/>
    <mergeCell ref="B51:D51"/>
    <mergeCell ref="B49:D50"/>
    <mergeCell ref="B33:D33"/>
    <mergeCell ref="B34:D34"/>
    <mergeCell ref="B40:H40"/>
    <mergeCell ref="B41:H41"/>
    <mergeCell ref="B42:D42"/>
    <mergeCell ref="B43:D43"/>
    <mergeCell ref="B44:D44"/>
    <mergeCell ref="E49:F50"/>
    <mergeCell ref="B36:H36"/>
    <mergeCell ref="B37:H37"/>
    <mergeCell ref="B38:H38"/>
    <mergeCell ref="B39:H39"/>
    <mergeCell ref="B18:D18"/>
    <mergeCell ref="B19:D19"/>
    <mergeCell ref="B20:D20"/>
    <mergeCell ref="B21:D21"/>
    <mergeCell ref="B22:D22"/>
    <mergeCell ref="B23:D23"/>
    <mergeCell ref="B24:D24"/>
    <mergeCell ref="B25:D25"/>
    <mergeCell ref="B30:D30"/>
    <mergeCell ref="B31:D31"/>
    <mergeCell ref="B32:D32"/>
    <mergeCell ref="B26:D26"/>
    <mergeCell ref="B27:D27"/>
    <mergeCell ref="B28:D28"/>
    <mergeCell ref="B29:D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4">
    <tabColor theme="7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1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-1733</v>
      </c>
      <c r="E5" s="399" t="s">
        <v>421</v>
      </c>
      <c r="F5" s="33" t="str">
        <f>VLOOKUP(F6,OBRAS!A1:B25,2,FALSE)</f>
        <v>ZURA, ANCONA, EL TAJO</v>
      </c>
      <c r="G5" s="1670" t="s">
        <v>423</v>
      </c>
      <c r="H5" s="1674">
        <v>46070</v>
      </c>
    </row>
    <row r="6" spans="2:8" ht="15.75" thickBot="1" x14ac:dyDescent="0.3">
      <c r="B6" s="1669"/>
      <c r="C6" s="1671"/>
      <c r="D6" s="1673"/>
      <c r="E6" s="400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24</v>
      </c>
      <c r="D7" s="36"/>
      <c r="E7" s="36"/>
      <c r="F7" s="35" t="s">
        <v>429</v>
      </c>
      <c r="G7" s="36" t="str">
        <f>VLOOKUP(C7,'BASE DATOS'!A1:J104,7,FALSE)</f>
        <v>administracion.celaya@gruponazario.com</v>
      </c>
      <c r="H7" s="41"/>
    </row>
    <row r="8" spans="2:8" x14ac:dyDescent="0.25">
      <c r="B8" s="40" t="s">
        <v>425</v>
      </c>
      <c r="C8" s="38" t="str">
        <f>VLOOKUP(C7,'BASE DATOS'!A1:J105,3,FALSE)</f>
        <v>CONDOR #207 COL. ALAMOS 3RA SECCION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38024</v>
      </c>
      <c r="H9" s="42"/>
    </row>
    <row r="10" spans="2:8" x14ac:dyDescent="0.25">
      <c r="B10" s="40" t="s">
        <v>427</v>
      </c>
      <c r="C10" s="38" t="str">
        <f>VLOOKUP(C7,'BASE DATOS'!A1:J107,2,FALSE)</f>
        <v>NRE790906I88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461 1031611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0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921</v>
      </c>
      <c r="C13" s="1679"/>
      <c r="D13" s="1679"/>
      <c r="E13" s="60">
        <v>1</v>
      </c>
      <c r="F13" s="60" t="s">
        <v>449</v>
      </c>
      <c r="G13" s="62">
        <v>462.76</v>
      </c>
      <c r="H13" s="56">
        <f>+E13*G13</f>
        <v>462.76</v>
      </c>
    </row>
    <row r="14" spans="2:8" s="57" customFormat="1" ht="18.75" x14ac:dyDescent="0.3">
      <c r="B14" s="1964" t="s">
        <v>922</v>
      </c>
      <c r="C14" s="1965"/>
      <c r="D14" s="1965"/>
      <c r="E14" s="419">
        <v>1</v>
      </c>
      <c r="F14" s="419" t="s">
        <v>449</v>
      </c>
      <c r="G14" s="420">
        <v>408.16</v>
      </c>
      <c r="H14" s="417">
        <f>+E14*G14</f>
        <v>408.16</v>
      </c>
    </row>
    <row r="15" spans="2:8" s="57" customFormat="1" ht="18.75" x14ac:dyDescent="0.3">
      <c r="B15" s="1964" t="s">
        <v>923</v>
      </c>
      <c r="C15" s="1965"/>
      <c r="D15" s="1965"/>
      <c r="E15" s="419">
        <v>1</v>
      </c>
      <c r="F15" s="419" t="s">
        <v>449</v>
      </c>
      <c r="G15" s="420">
        <v>488.31</v>
      </c>
      <c r="H15" s="417">
        <f t="shared" ref="H15:H24" si="0">+E15*G15</f>
        <v>488.31</v>
      </c>
    </row>
    <row r="16" spans="2:8" s="57" customFormat="1" ht="18.75" x14ac:dyDescent="0.3">
      <c r="B16" s="1964" t="s">
        <v>924</v>
      </c>
      <c r="C16" s="1965"/>
      <c r="D16" s="1965"/>
      <c r="E16" s="419">
        <v>1</v>
      </c>
      <c r="F16" s="419" t="s">
        <v>449</v>
      </c>
      <c r="G16" s="420">
        <v>2207.25</v>
      </c>
      <c r="H16" s="417">
        <f t="shared" si="0"/>
        <v>2207.25</v>
      </c>
    </row>
    <row r="17" spans="2:8" s="57" customFormat="1" ht="18.75" x14ac:dyDescent="0.3">
      <c r="B17" s="1966" t="s">
        <v>925</v>
      </c>
      <c r="C17" s="1967"/>
      <c r="D17" s="1967"/>
      <c r="E17" s="419"/>
      <c r="F17" s="419"/>
      <c r="G17" s="420"/>
      <c r="H17" s="417">
        <f t="shared" si="0"/>
        <v>0</v>
      </c>
    </row>
    <row r="18" spans="2:8" s="57" customFormat="1" ht="18.75" x14ac:dyDescent="0.3">
      <c r="B18" s="1964" t="s">
        <v>908</v>
      </c>
      <c r="C18" s="1965"/>
      <c r="D18" s="1965"/>
      <c r="E18" s="419">
        <v>1</v>
      </c>
      <c r="F18" s="419" t="s">
        <v>449</v>
      </c>
      <c r="G18" s="420">
        <v>534.21</v>
      </c>
      <c r="H18" s="417">
        <f t="shared" si="0"/>
        <v>534.21</v>
      </c>
    </row>
    <row r="19" spans="2:8" s="57" customFormat="1" ht="18.75" x14ac:dyDescent="0.3">
      <c r="B19" s="1964" t="s">
        <v>580</v>
      </c>
      <c r="C19" s="1965"/>
      <c r="D19" s="1965"/>
      <c r="E19" s="419">
        <v>1</v>
      </c>
      <c r="F19" s="419" t="s">
        <v>449</v>
      </c>
      <c r="G19" s="420">
        <v>149.88</v>
      </c>
      <c r="H19" s="417">
        <f t="shared" si="0"/>
        <v>149.88</v>
      </c>
    </row>
    <row r="20" spans="2:8" s="57" customFormat="1" ht="18.75" x14ac:dyDescent="0.3">
      <c r="B20" s="1964" t="s">
        <v>926</v>
      </c>
      <c r="C20" s="1965"/>
      <c r="D20" s="1965"/>
      <c r="E20" s="419">
        <v>2</v>
      </c>
      <c r="F20" s="419" t="s">
        <v>449</v>
      </c>
      <c r="G20" s="420">
        <v>161.18</v>
      </c>
      <c r="H20" s="417">
        <f t="shared" si="0"/>
        <v>322.36</v>
      </c>
    </row>
    <row r="21" spans="2:8" s="57" customFormat="1" ht="18.75" x14ac:dyDescent="0.3">
      <c r="B21" s="1966" t="s">
        <v>927</v>
      </c>
      <c r="C21" s="1967"/>
      <c r="D21" s="1967"/>
      <c r="E21" s="419"/>
      <c r="F21" s="419"/>
      <c r="G21" s="420"/>
      <c r="H21" s="417">
        <f t="shared" si="0"/>
        <v>0</v>
      </c>
    </row>
    <row r="22" spans="2:8" s="57" customFormat="1" ht="18.75" x14ac:dyDescent="0.3">
      <c r="B22" s="1964"/>
      <c r="C22" s="1965"/>
      <c r="D22" s="1965"/>
      <c r="E22" s="419"/>
      <c r="F22" s="419"/>
      <c r="G22" s="420"/>
      <c r="H22" s="417">
        <f t="shared" si="0"/>
        <v>0</v>
      </c>
    </row>
    <row r="23" spans="2:8" s="57" customFormat="1" ht="18.75" x14ac:dyDescent="0.3">
      <c r="B23" s="1964"/>
      <c r="C23" s="1965"/>
      <c r="D23" s="1965"/>
      <c r="E23" s="419"/>
      <c r="F23" s="419"/>
      <c r="G23" s="420"/>
      <c r="H23" s="417">
        <f t="shared" si="0"/>
        <v>0</v>
      </c>
    </row>
    <row r="24" spans="2:8" s="57" customFormat="1" ht="18.75" x14ac:dyDescent="0.3">
      <c r="B24" s="1964"/>
      <c r="C24" s="1965"/>
      <c r="D24" s="1965"/>
      <c r="E24" s="419"/>
      <c r="F24" s="419"/>
      <c r="G24" s="420"/>
      <c r="H24" s="417">
        <f t="shared" si="0"/>
        <v>0</v>
      </c>
    </row>
    <row r="25" spans="2:8" s="57" customFormat="1" ht="18.75" x14ac:dyDescent="0.3">
      <c r="B25" s="1964"/>
      <c r="C25" s="1965"/>
      <c r="D25" s="1965"/>
      <c r="E25" s="419"/>
      <c r="F25" s="419"/>
      <c r="G25" s="420"/>
      <c r="H25" s="41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69"/>
      <c r="C33" s="1970"/>
      <c r="D33" s="1970"/>
      <c r="E33" s="413"/>
      <c r="F33" s="413"/>
      <c r="G33" s="413"/>
      <c r="H33" s="415"/>
    </row>
    <row r="34" spans="2:8" x14ac:dyDescent="0.25">
      <c r="B34" s="1969"/>
      <c r="C34" s="1970"/>
      <c r="D34" s="1970"/>
      <c r="E34" s="413"/>
      <c r="F34" s="413"/>
      <c r="G34" s="413"/>
      <c r="H34" s="415"/>
    </row>
    <row r="35" spans="2:8" ht="15.75" thickBot="1" x14ac:dyDescent="0.3">
      <c r="B35" s="1971"/>
      <c r="C35" s="1972"/>
      <c r="D35" s="1972"/>
      <c r="E35" s="414"/>
      <c r="F35" s="414"/>
      <c r="G35" s="414"/>
      <c r="H35" s="416"/>
    </row>
    <row r="36" spans="2:8" ht="18.75" x14ac:dyDescent="0.3">
      <c r="G36" s="48" t="s">
        <v>443</v>
      </c>
      <c r="H36" s="64">
        <f>SUM(H13:H25)</f>
        <v>4572.93</v>
      </c>
    </row>
    <row r="37" spans="2:8" ht="18.75" x14ac:dyDescent="0.3">
      <c r="G37" s="48" t="s">
        <v>444</v>
      </c>
      <c r="H37" s="64">
        <f>+H36*0.16</f>
        <v>731.66880000000003</v>
      </c>
    </row>
    <row r="38" spans="2:8" ht="19.5" thickBot="1" x14ac:dyDescent="0.35">
      <c r="G38" s="49" t="s">
        <v>445</v>
      </c>
      <c r="H38" s="65">
        <f>+H36+H37</f>
        <v>5304.5988000000007</v>
      </c>
    </row>
    <row r="40" spans="2:8" x14ac:dyDescent="0.25">
      <c r="B40" s="1957"/>
      <c r="C40" s="1957"/>
      <c r="D40" s="1957"/>
      <c r="E40" s="1957"/>
      <c r="F40" s="1957"/>
    </row>
    <row r="41" spans="2:8" x14ac:dyDescent="0.25">
      <c r="B41" s="1957"/>
      <c r="C41" s="1957"/>
      <c r="D41" s="1957"/>
      <c r="E41" s="1957"/>
      <c r="F41" s="1957"/>
    </row>
    <row r="42" spans="2:8" x14ac:dyDescent="0.25">
      <c r="B42" s="1968" t="s">
        <v>446</v>
      </c>
      <c r="C42" s="1968"/>
      <c r="D42" s="1968"/>
      <c r="E42" s="1968" t="s">
        <v>447</v>
      </c>
      <c r="F42" s="1968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5">
    <pageSetUpPr fitToPage="1"/>
  </sheetPr>
  <dimension ref="B1:H50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6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928</v>
      </c>
      <c r="E5" s="399" t="s">
        <v>421</v>
      </c>
      <c r="F5" s="33" t="str">
        <f>VLOOKUP(F6,OBRAS!A1:B25,2,FALSE)</f>
        <v>EL TAJO</v>
      </c>
      <c r="G5" s="1670" t="s">
        <v>423</v>
      </c>
      <c r="H5" s="1674">
        <v>46070</v>
      </c>
    </row>
    <row r="6" spans="2:8" ht="15.75" thickBot="1" x14ac:dyDescent="0.3">
      <c r="B6" s="1669"/>
      <c r="C6" s="1671"/>
      <c r="D6" s="1673"/>
      <c r="E6" s="400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250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CARRETERA ALTERNA CUCBA #175 SAN JUAN DE OCOTÁN</v>
      </c>
      <c r="D8" s="38"/>
      <c r="E8" s="38"/>
      <c r="F8" s="37" t="s">
        <v>430</v>
      </c>
      <c r="G8" s="38" t="str">
        <f>VLOOKUP(C7,'BASE DATOS'!A1:J105,8,FALSE)</f>
        <v>SERVICIOS</v>
      </c>
      <c r="H8" s="42"/>
    </row>
    <row r="9" spans="2:8" x14ac:dyDescent="0.25">
      <c r="B9" s="40" t="s">
        <v>426</v>
      </c>
      <c r="C9" s="38" t="str">
        <f>VLOOKUP(C7,'BASE DATOS'!A1:J106,4,FALSE)</f>
        <v>ZAPOPAN, JCO</v>
      </c>
      <c r="D9" s="38"/>
      <c r="E9" s="38"/>
      <c r="F9" s="37" t="s">
        <v>431</v>
      </c>
      <c r="G9" s="50">
        <f>VLOOKUP(C7,'BASE DATOS'!A1:J106,9,FALSE)</f>
        <v>45019</v>
      </c>
      <c r="H9" s="42"/>
    </row>
    <row r="10" spans="2:8" x14ac:dyDescent="0.25">
      <c r="B10" s="40" t="s">
        <v>427</v>
      </c>
      <c r="C10" s="38" t="str">
        <f>VLOOKUP(C7,'BASE DATOS'!A1:J107,2,FALSE)</f>
        <v>RIC120306KE8</v>
      </c>
      <c r="D10" s="38"/>
      <c r="E10" s="38"/>
      <c r="F10" s="37" t="s">
        <v>432</v>
      </c>
      <c r="G10" s="38" t="str">
        <f>VLOOKUP(C7,'BASE DATOS'!A1:J107,10,FALSE)</f>
        <v>CREDITO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221 3620459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0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844</v>
      </c>
      <c r="C13" s="1679"/>
      <c r="D13" s="1679"/>
      <c r="E13" s="60">
        <v>1</v>
      </c>
      <c r="F13" s="60" t="s">
        <v>449</v>
      </c>
      <c r="G13" s="62">
        <v>830</v>
      </c>
      <c r="H13" s="56">
        <f>+E13*G13</f>
        <v>830</v>
      </c>
    </row>
    <row r="14" spans="2:8" s="57" customFormat="1" ht="18.75" x14ac:dyDescent="0.3">
      <c r="B14" s="1964" t="s">
        <v>845</v>
      </c>
      <c r="C14" s="1965"/>
      <c r="D14" s="1965"/>
      <c r="E14" s="419">
        <v>1</v>
      </c>
      <c r="F14" s="419" t="s">
        <v>449</v>
      </c>
      <c r="G14" s="420">
        <v>474</v>
      </c>
      <c r="H14" s="417">
        <f>+E14*G14</f>
        <v>474</v>
      </c>
    </row>
    <row r="15" spans="2:8" s="57" customFormat="1" ht="18.75" x14ac:dyDescent="0.3">
      <c r="B15" s="1964" t="s">
        <v>846</v>
      </c>
      <c r="C15" s="1965"/>
      <c r="D15" s="1965"/>
      <c r="E15" s="419">
        <v>1</v>
      </c>
      <c r="F15" s="419" t="s">
        <v>449</v>
      </c>
      <c r="G15" s="420">
        <v>651</v>
      </c>
      <c r="H15" s="417">
        <f t="shared" ref="H15:H31" si="0">+E15*G15</f>
        <v>651</v>
      </c>
    </row>
    <row r="16" spans="2:8" s="57" customFormat="1" ht="18.75" x14ac:dyDescent="0.3">
      <c r="B16" s="1964" t="s">
        <v>847</v>
      </c>
      <c r="C16" s="1965"/>
      <c r="D16" s="1965"/>
      <c r="E16" s="419">
        <v>1</v>
      </c>
      <c r="F16" s="419" t="s">
        <v>449</v>
      </c>
      <c r="G16" s="420">
        <v>983</v>
      </c>
      <c r="H16" s="417">
        <f t="shared" si="0"/>
        <v>983</v>
      </c>
    </row>
    <row r="17" spans="2:8" s="57" customFormat="1" ht="18.75" x14ac:dyDescent="0.3">
      <c r="B17" s="1964" t="s">
        <v>929</v>
      </c>
      <c r="C17" s="1965"/>
      <c r="D17" s="1965"/>
      <c r="E17" s="419">
        <v>1</v>
      </c>
      <c r="F17" s="419" t="s">
        <v>449</v>
      </c>
      <c r="G17" s="420">
        <v>1871</v>
      </c>
      <c r="H17" s="417">
        <f t="shared" si="0"/>
        <v>1871</v>
      </c>
    </row>
    <row r="18" spans="2:8" s="57" customFormat="1" ht="18.75" x14ac:dyDescent="0.3">
      <c r="B18" s="1964" t="s">
        <v>930</v>
      </c>
      <c r="C18" s="1965"/>
      <c r="D18" s="1965"/>
      <c r="E18" s="419">
        <v>1</v>
      </c>
      <c r="F18" s="419" t="s">
        <v>449</v>
      </c>
      <c r="G18" s="420">
        <v>821</v>
      </c>
      <c r="H18" s="417">
        <f t="shared" si="0"/>
        <v>821</v>
      </c>
    </row>
    <row r="19" spans="2:8" s="57" customFormat="1" ht="18.75" x14ac:dyDescent="0.3">
      <c r="B19" s="1964" t="s">
        <v>850</v>
      </c>
      <c r="C19" s="1965"/>
      <c r="D19" s="1965"/>
      <c r="E19" s="419">
        <v>3</v>
      </c>
      <c r="F19" s="419" t="s">
        <v>857</v>
      </c>
      <c r="G19" s="420">
        <v>196</v>
      </c>
      <c r="H19" s="417">
        <f t="shared" si="0"/>
        <v>588</v>
      </c>
    </row>
    <row r="20" spans="2:8" s="57" customFormat="1" ht="18.75" x14ac:dyDescent="0.3">
      <c r="B20" s="1964" t="s">
        <v>851</v>
      </c>
      <c r="C20" s="1965"/>
      <c r="D20" s="1965"/>
      <c r="E20" s="419">
        <v>9</v>
      </c>
      <c r="F20" s="419" t="s">
        <v>462</v>
      </c>
      <c r="G20" s="420">
        <v>750</v>
      </c>
      <c r="H20" s="417">
        <f t="shared" si="0"/>
        <v>6750</v>
      </c>
    </row>
    <row r="21" spans="2:8" s="57" customFormat="1" ht="18.75" x14ac:dyDescent="0.3">
      <c r="B21" s="1964" t="s">
        <v>931</v>
      </c>
      <c r="C21" s="1965"/>
      <c r="D21" s="1965"/>
      <c r="E21" s="419">
        <v>32</v>
      </c>
      <c r="F21" s="419" t="s">
        <v>608</v>
      </c>
      <c r="G21" s="420">
        <v>167.5</v>
      </c>
      <c r="H21" s="417">
        <f t="shared" si="0"/>
        <v>5360</v>
      </c>
    </row>
    <row r="22" spans="2:8" s="57" customFormat="1" ht="18.75" x14ac:dyDescent="0.3">
      <c r="B22" s="1964" t="s">
        <v>932</v>
      </c>
      <c r="C22" s="1965"/>
      <c r="D22" s="1965"/>
      <c r="E22" s="419">
        <v>15</v>
      </c>
      <c r="F22" s="419" t="s">
        <v>608</v>
      </c>
      <c r="G22" s="420">
        <v>549</v>
      </c>
      <c r="H22" s="417">
        <f t="shared" si="0"/>
        <v>8235</v>
      </c>
    </row>
    <row r="23" spans="2:8" s="57" customFormat="1" ht="18.75" x14ac:dyDescent="0.3">
      <c r="B23" s="1964" t="s">
        <v>933</v>
      </c>
      <c r="C23" s="1965"/>
      <c r="D23" s="1965"/>
      <c r="E23" s="419">
        <v>4</v>
      </c>
      <c r="F23" s="419" t="s">
        <v>608</v>
      </c>
      <c r="G23" s="420">
        <v>167.5</v>
      </c>
      <c r="H23" s="417">
        <f t="shared" si="0"/>
        <v>670</v>
      </c>
    </row>
    <row r="24" spans="2:8" s="57" customFormat="1" ht="18.75" x14ac:dyDescent="0.3">
      <c r="B24" s="1964" t="s">
        <v>934</v>
      </c>
      <c r="C24" s="1965"/>
      <c r="D24" s="1965"/>
      <c r="E24" s="419">
        <v>24</v>
      </c>
      <c r="F24" s="419" t="s">
        <v>608</v>
      </c>
      <c r="G24" s="420">
        <v>159.5</v>
      </c>
      <c r="H24" s="417">
        <f t="shared" si="0"/>
        <v>3828</v>
      </c>
    </row>
    <row r="25" spans="2:8" s="57" customFormat="1" ht="18.75" x14ac:dyDescent="0.3">
      <c r="B25" s="1964" t="s">
        <v>933</v>
      </c>
      <c r="C25" s="1965"/>
      <c r="D25" s="1965"/>
      <c r="E25" s="419">
        <v>5</v>
      </c>
      <c r="F25" s="419" t="s">
        <v>608</v>
      </c>
      <c r="G25" s="420">
        <v>167.5</v>
      </c>
      <c r="H25" s="417">
        <f t="shared" si="0"/>
        <v>837.5</v>
      </c>
    </row>
    <row r="26" spans="2:8" s="57" customFormat="1" ht="18.75" x14ac:dyDescent="0.3">
      <c r="B26" s="1964" t="s">
        <v>935</v>
      </c>
      <c r="C26" s="1965"/>
      <c r="D26" s="1965"/>
      <c r="E26" s="419">
        <v>18</v>
      </c>
      <c r="F26" s="419" t="s">
        <v>608</v>
      </c>
      <c r="G26" s="420">
        <v>167.5</v>
      </c>
      <c r="H26" s="417">
        <f t="shared" si="0"/>
        <v>3015</v>
      </c>
    </row>
    <row r="27" spans="2:8" s="57" customFormat="1" ht="18.75" x14ac:dyDescent="0.3">
      <c r="B27" s="1964" t="s">
        <v>824</v>
      </c>
      <c r="C27" s="1965"/>
      <c r="D27" s="1965"/>
      <c r="E27" s="419">
        <v>1</v>
      </c>
      <c r="F27" s="419" t="s">
        <v>449</v>
      </c>
      <c r="G27" s="420">
        <v>1250</v>
      </c>
      <c r="H27" s="417">
        <f t="shared" si="0"/>
        <v>1250</v>
      </c>
    </row>
    <row r="28" spans="2:8" s="57" customFormat="1" ht="18.75" x14ac:dyDescent="0.3">
      <c r="B28" s="1964" t="s">
        <v>768</v>
      </c>
      <c r="C28" s="1965"/>
      <c r="D28" s="1965"/>
      <c r="E28" s="419">
        <v>1</v>
      </c>
      <c r="F28" s="419" t="s">
        <v>449</v>
      </c>
      <c r="G28" s="420">
        <v>600</v>
      </c>
      <c r="H28" s="417">
        <f t="shared" si="0"/>
        <v>600</v>
      </c>
    </row>
    <row r="29" spans="2:8" s="57" customFormat="1" ht="18.75" x14ac:dyDescent="0.3">
      <c r="B29" s="1964" t="s">
        <v>936</v>
      </c>
      <c r="C29" s="1965"/>
      <c r="D29" s="1965"/>
      <c r="E29" s="419">
        <v>1</v>
      </c>
      <c r="F29" s="419" t="s">
        <v>449</v>
      </c>
      <c r="G29" s="420">
        <v>1232</v>
      </c>
      <c r="H29" s="417">
        <f t="shared" si="0"/>
        <v>1232</v>
      </c>
    </row>
    <row r="30" spans="2:8" s="57" customFormat="1" ht="18.75" x14ac:dyDescent="0.3">
      <c r="B30" s="1964" t="s">
        <v>937</v>
      </c>
      <c r="C30" s="1965"/>
      <c r="D30" s="1965"/>
      <c r="E30" s="419">
        <v>1</v>
      </c>
      <c r="F30" s="419" t="s">
        <v>449</v>
      </c>
      <c r="G30" s="420">
        <v>600</v>
      </c>
      <c r="H30" s="417">
        <f t="shared" si="0"/>
        <v>600</v>
      </c>
    </row>
    <row r="31" spans="2:8" s="57" customFormat="1" ht="18.75" x14ac:dyDescent="0.3">
      <c r="B31" s="1964" t="s">
        <v>938</v>
      </c>
      <c r="C31" s="1965"/>
      <c r="D31" s="1965"/>
      <c r="E31" s="419">
        <v>321</v>
      </c>
      <c r="F31" s="419" t="s">
        <v>462</v>
      </c>
      <c r="G31" s="420">
        <v>10</v>
      </c>
      <c r="H31" s="417">
        <f t="shared" si="0"/>
        <v>3210</v>
      </c>
    </row>
    <row r="32" spans="2:8" s="57" customFormat="1" ht="18.75" x14ac:dyDescent="0.3">
      <c r="B32" s="1964" t="s">
        <v>940</v>
      </c>
      <c r="C32" s="1965"/>
      <c r="D32" s="1965"/>
      <c r="E32" s="419">
        <v>42</v>
      </c>
      <c r="F32" s="419" t="s">
        <v>608</v>
      </c>
      <c r="G32" s="420">
        <v>230</v>
      </c>
      <c r="H32" s="417">
        <f>+E32*G32</f>
        <v>9660</v>
      </c>
    </row>
    <row r="33" spans="2:8" s="57" customFormat="1" ht="18.75" x14ac:dyDescent="0.3">
      <c r="B33" s="1966" t="s">
        <v>870</v>
      </c>
      <c r="C33" s="1967"/>
      <c r="D33" s="1967"/>
      <c r="E33" s="419"/>
      <c r="F33" s="419"/>
      <c r="G33" s="420"/>
      <c r="H33" s="418"/>
    </row>
    <row r="34" spans="2:8" x14ac:dyDescent="0.25">
      <c r="B34" s="53"/>
      <c r="C34" s="47"/>
      <c r="D34" s="47"/>
      <c r="E34" s="47"/>
      <c r="F34" s="47"/>
      <c r="G34" s="47"/>
      <c r="H34" s="55"/>
    </row>
    <row r="35" spans="2:8" ht="18.75" x14ac:dyDescent="0.3">
      <c r="B35" s="1685" t="s">
        <v>439</v>
      </c>
      <c r="C35" s="1686"/>
      <c r="D35" s="1686"/>
      <c r="E35" s="1686"/>
      <c r="F35" s="1686"/>
      <c r="G35" s="1686"/>
      <c r="H35" s="1687"/>
    </row>
    <row r="36" spans="2:8" ht="15.75" x14ac:dyDescent="0.25">
      <c r="B36" s="1680" t="s">
        <v>415</v>
      </c>
      <c r="C36" s="1681"/>
      <c r="D36" s="1681"/>
      <c r="E36" s="1681"/>
      <c r="F36" s="1681"/>
      <c r="G36" s="1681"/>
      <c r="H36" s="1682"/>
    </row>
    <row r="37" spans="2:8" ht="15.75" x14ac:dyDescent="0.25">
      <c r="B37" s="1680" t="s">
        <v>440</v>
      </c>
      <c r="C37" s="1681"/>
      <c r="D37" s="1681"/>
      <c r="E37" s="1681"/>
      <c r="F37" s="1681"/>
      <c r="G37" s="1681"/>
      <c r="H37" s="1682"/>
    </row>
    <row r="38" spans="2:8" ht="15.75" x14ac:dyDescent="0.25">
      <c r="B38" s="1680" t="s">
        <v>441</v>
      </c>
      <c r="C38" s="1681"/>
      <c r="D38" s="1681"/>
      <c r="E38" s="1681"/>
      <c r="F38" s="1681"/>
      <c r="G38" s="1681"/>
      <c r="H38" s="1682"/>
    </row>
    <row r="39" spans="2:8" ht="15.75" x14ac:dyDescent="0.25">
      <c r="B39" s="1680" t="s">
        <v>442</v>
      </c>
      <c r="C39" s="1681"/>
      <c r="D39" s="1681"/>
      <c r="E39" s="1681"/>
      <c r="F39" s="1681"/>
      <c r="G39" s="1681"/>
      <c r="H39" s="1682"/>
    </row>
    <row r="40" spans="2:8" ht="18.75" x14ac:dyDescent="0.3">
      <c r="B40" s="1685" t="s">
        <v>418</v>
      </c>
      <c r="C40" s="1686"/>
      <c r="D40" s="1686"/>
      <c r="E40" s="1686"/>
      <c r="F40" s="1686"/>
      <c r="G40" s="1686"/>
      <c r="H40" s="1687"/>
    </row>
    <row r="41" spans="2:8" x14ac:dyDescent="0.25">
      <c r="B41" s="1969"/>
      <c r="C41" s="1970"/>
      <c r="D41" s="1970"/>
      <c r="E41" s="413"/>
      <c r="F41" s="413"/>
      <c r="G41" s="413"/>
      <c r="H41" s="415"/>
    </row>
    <row r="42" spans="2:8" x14ac:dyDescent="0.25">
      <c r="B42" s="1969"/>
      <c r="C42" s="1970"/>
      <c r="D42" s="1970"/>
      <c r="E42" s="413"/>
      <c r="F42" s="413"/>
      <c r="G42" s="413"/>
      <c r="H42" s="415"/>
    </row>
    <row r="43" spans="2:8" ht="15.75" thickBot="1" x14ac:dyDescent="0.3">
      <c r="B43" s="1971"/>
      <c r="C43" s="1972"/>
      <c r="D43" s="1972"/>
      <c r="E43" s="414"/>
      <c r="F43" s="414"/>
      <c r="G43" s="414"/>
      <c r="H43" s="416"/>
    </row>
    <row r="44" spans="2:8" ht="18.75" x14ac:dyDescent="0.3">
      <c r="G44" s="48" t="s">
        <v>443</v>
      </c>
      <c r="H44" s="64">
        <f>SUM(H13:H33)</f>
        <v>51465.5</v>
      </c>
    </row>
    <row r="45" spans="2:8" ht="18.75" x14ac:dyDescent="0.3">
      <c r="G45" s="48" t="s">
        <v>444</v>
      </c>
      <c r="H45" s="64">
        <f>+H44*0.16</f>
        <v>8234.48</v>
      </c>
    </row>
    <row r="46" spans="2:8" ht="19.5" thickBot="1" x14ac:dyDescent="0.35">
      <c r="G46" s="49" t="s">
        <v>445</v>
      </c>
      <c r="H46" s="65">
        <f>+H44+H45</f>
        <v>59699.979999999996</v>
      </c>
    </row>
    <row r="48" spans="2:8" x14ac:dyDescent="0.25">
      <c r="B48" s="1957"/>
      <c r="C48" s="1957"/>
      <c r="D48" s="1957"/>
      <c r="E48" s="1957"/>
      <c r="F48" s="1957"/>
    </row>
    <row r="49" spans="2:6" x14ac:dyDescent="0.25">
      <c r="B49" s="1957"/>
      <c r="C49" s="1957"/>
      <c r="D49" s="1957"/>
      <c r="E49" s="1957"/>
      <c r="F49" s="1957"/>
    </row>
    <row r="50" spans="2:6" x14ac:dyDescent="0.25">
      <c r="B50" s="1968" t="s">
        <v>446</v>
      </c>
      <c r="C50" s="1968"/>
      <c r="D50" s="1968"/>
      <c r="E50" s="1968" t="s">
        <v>447</v>
      </c>
      <c r="F50" s="1968"/>
    </row>
  </sheetData>
  <mergeCells count="44">
    <mergeCell ref="E50:F50"/>
    <mergeCell ref="B50:D50"/>
    <mergeCell ref="B48:D49"/>
    <mergeCell ref="B25:D25"/>
    <mergeCell ref="B26:D26"/>
    <mergeCell ref="B27:D27"/>
    <mergeCell ref="B28:D28"/>
    <mergeCell ref="B29:D29"/>
    <mergeCell ref="B30:D30"/>
    <mergeCell ref="B31:D31"/>
    <mergeCell ref="B39:H39"/>
    <mergeCell ref="B40:H40"/>
    <mergeCell ref="B41:D41"/>
    <mergeCell ref="B42:D42"/>
    <mergeCell ref="B43:D43"/>
    <mergeCell ref="E48:F49"/>
    <mergeCell ref="B38:H38"/>
    <mergeCell ref="B32:D32"/>
    <mergeCell ref="B18:D18"/>
    <mergeCell ref="B19:D19"/>
    <mergeCell ref="B20:D20"/>
    <mergeCell ref="B21:D21"/>
    <mergeCell ref="B22:D22"/>
    <mergeCell ref="B23:D23"/>
    <mergeCell ref="B24:D24"/>
    <mergeCell ref="B33:D33"/>
    <mergeCell ref="B35:H35"/>
    <mergeCell ref="B36:H36"/>
    <mergeCell ref="B37:H37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6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3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941</v>
      </c>
      <c r="E5" s="399" t="s">
        <v>421</v>
      </c>
      <c r="F5" s="33" t="str">
        <f>VLOOKUP(F6,OBRAS!A1:B25,2,FALSE)</f>
        <v>RESIDENCIAL ANCONA</v>
      </c>
      <c r="G5" s="1670" t="s">
        <v>423</v>
      </c>
      <c r="H5" s="1674">
        <v>46070</v>
      </c>
    </row>
    <row r="6" spans="2:8" ht="15.75" thickBot="1" x14ac:dyDescent="0.3">
      <c r="B6" s="1669"/>
      <c r="C6" s="1671"/>
      <c r="D6" s="1673"/>
      <c r="E6" s="400" t="s">
        <v>422</v>
      </c>
      <c r="F6" s="34" t="s">
        <v>392</v>
      </c>
      <c r="G6" s="1671"/>
      <c r="H6" s="1675"/>
    </row>
    <row r="7" spans="2:8" x14ac:dyDescent="0.25">
      <c r="B7" s="39" t="s">
        <v>424</v>
      </c>
      <c r="C7" s="36" t="s">
        <v>250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CARRETERA ALTERNA CUCBA #175 SAN JUAN DE OCOTÁN</v>
      </c>
      <c r="D8" s="38"/>
      <c r="E8" s="38"/>
      <c r="F8" s="37" t="s">
        <v>430</v>
      </c>
      <c r="G8" s="38" t="str">
        <f>VLOOKUP(C7,'BASE DATOS'!A1:J105,8,FALSE)</f>
        <v>SERVICIOS</v>
      </c>
      <c r="H8" s="42"/>
    </row>
    <row r="9" spans="2:8" x14ac:dyDescent="0.25">
      <c r="B9" s="40" t="s">
        <v>426</v>
      </c>
      <c r="C9" s="38" t="str">
        <f>VLOOKUP(C7,'BASE DATOS'!A1:J106,4,FALSE)</f>
        <v>ZAPOPAN, JCO</v>
      </c>
      <c r="D9" s="38"/>
      <c r="E9" s="38"/>
      <c r="F9" s="37" t="s">
        <v>431</v>
      </c>
      <c r="G9" s="50">
        <f>VLOOKUP(C7,'BASE DATOS'!A1:J106,9,FALSE)</f>
        <v>45019</v>
      </c>
      <c r="H9" s="42"/>
    </row>
    <row r="10" spans="2:8" x14ac:dyDescent="0.25">
      <c r="B10" s="40" t="s">
        <v>427</v>
      </c>
      <c r="C10" s="38" t="str">
        <f>VLOOKUP(C7,'BASE DATOS'!A1:J107,2,FALSE)</f>
        <v>RIC120306KE8</v>
      </c>
      <c r="D10" s="38"/>
      <c r="E10" s="38"/>
      <c r="F10" s="37" t="s">
        <v>432</v>
      </c>
      <c r="G10" s="38" t="str">
        <f>VLOOKUP(C7,'BASE DATOS'!A1:J107,10,FALSE)</f>
        <v>CREDITO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221 3620459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0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844</v>
      </c>
      <c r="C13" s="1679"/>
      <c r="D13" s="1679"/>
      <c r="E13" s="60">
        <v>1</v>
      </c>
      <c r="F13" s="60" t="s">
        <v>449</v>
      </c>
      <c r="G13" s="62">
        <v>830</v>
      </c>
      <c r="H13" s="56">
        <f>+E13*G13</f>
        <v>830</v>
      </c>
    </row>
    <row r="14" spans="2:8" s="57" customFormat="1" ht="18.75" x14ac:dyDescent="0.3">
      <c r="B14" s="1964" t="s">
        <v>845</v>
      </c>
      <c r="C14" s="1965"/>
      <c r="D14" s="1965"/>
      <c r="E14" s="419">
        <v>1</v>
      </c>
      <c r="F14" s="419" t="s">
        <v>449</v>
      </c>
      <c r="G14" s="420">
        <v>474</v>
      </c>
      <c r="H14" s="417">
        <f>+E14*G14</f>
        <v>474</v>
      </c>
    </row>
    <row r="15" spans="2:8" s="57" customFormat="1" ht="18.75" x14ac:dyDescent="0.3">
      <c r="B15" s="1964" t="s">
        <v>846</v>
      </c>
      <c r="C15" s="1965"/>
      <c r="D15" s="1965"/>
      <c r="E15" s="419">
        <v>1</v>
      </c>
      <c r="F15" s="419" t="s">
        <v>449</v>
      </c>
      <c r="G15" s="420">
        <v>651</v>
      </c>
      <c r="H15" s="417">
        <f t="shared" ref="H15:H24" si="0">+E15*G15</f>
        <v>651</v>
      </c>
    </row>
    <row r="16" spans="2:8" s="57" customFormat="1" ht="18.75" x14ac:dyDescent="0.3">
      <c r="B16" s="1964" t="s">
        <v>847</v>
      </c>
      <c r="C16" s="1965"/>
      <c r="D16" s="1965"/>
      <c r="E16" s="419">
        <v>1</v>
      </c>
      <c r="F16" s="419" t="s">
        <v>449</v>
      </c>
      <c r="G16" s="420">
        <v>983</v>
      </c>
      <c r="H16" s="417">
        <f t="shared" si="0"/>
        <v>983</v>
      </c>
    </row>
    <row r="17" spans="2:8" s="57" customFormat="1" ht="18.75" x14ac:dyDescent="0.3">
      <c r="B17" s="1964" t="s">
        <v>942</v>
      </c>
      <c r="C17" s="1965"/>
      <c r="D17" s="1965"/>
      <c r="E17" s="419">
        <v>1</v>
      </c>
      <c r="F17" s="419" t="s">
        <v>449</v>
      </c>
      <c r="G17" s="420">
        <v>1871</v>
      </c>
      <c r="H17" s="417">
        <f t="shared" si="0"/>
        <v>1871</v>
      </c>
    </row>
    <row r="18" spans="2:8" s="57" customFormat="1" ht="18.75" x14ac:dyDescent="0.3">
      <c r="B18" s="1964" t="s">
        <v>943</v>
      </c>
      <c r="C18" s="1965"/>
      <c r="D18" s="1965"/>
      <c r="E18" s="419">
        <v>1</v>
      </c>
      <c r="F18" s="419" t="s">
        <v>449</v>
      </c>
      <c r="G18" s="420">
        <v>821</v>
      </c>
      <c r="H18" s="417">
        <f t="shared" si="0"/>
        <v>821</v>
      </c>
    </row>
    <row r="19" spans="2:8" s="57" customFormat="1" ht="18.75" x14ac:dyDescent="0.3">
      <c r="B19" s="1964" t="s">
        <v>850</v>
      </c>
      <c r="C19" s="1965"/>
      <c r="D19" s="1965"/>
      <c r="E19" s="419">
        <v>3</v>
      </c>
      <c r="F19" s="419" t="s">
        <v>857</v>
      </c>
      <c r="G19" s="420">
        <v>196</v>
      </c>
      <c r="H19" s="417">
        <f t="shared" si="0"/>
        <v>588</v>
      </c>
    </row>
    <row r="20" spans="2:8" s="57" customFormat="1" ht="18.75" x14ac:dyDescent="0.3">
      <c r="B20" s="1964" t="s">
        <v>851</v>
      </c>
      <c r="C20" s="1965"/>
      <c r="D20" s="1965"/>
      <c r="E20" s="419">
        <v>6</v>
      </c>
      <c r="F20" s="419" t="s">
        <v>462</v>
      </c>
      <c r="G20" s="420">
        <v>750</v>
      </c>
      <c r="H20" s="417">
        <f t="shared" si="0"/>
        <v>4500</v>
      </c>
    </row>
    <row r="21" spans="2:8" s="57" customFormat="1" ht="18.75" x14ac:dyDescent="0.3">
      <c r="B21" s="1964" t="s">
        <v>854</v>
      </c>
      <c r="C21" s="1965"/>
      <c r="D21" s="1965"/>
      <c r="E21" s="419">
        <v>1</v>
      </c>
      <c r="F21" s="419" t="s">
        <v>449</v>
      </c>
      <c r="G21" s="420">
        <v>427</v>
      </c>
      <c r="H21" s="417">
        <f t="shared" si="0"/>
        <v>427</v>
      </c>
    </row>
    <row r="22" spans="2:8" s="57" customFormat="1" ht="18.75" x14ac:dyDescent="0.3">
      <c r="B22" s="1964" t="s">
        <v>855</v>
      </c>
      <c r="C22" s="1965"/>
      <c r="D22" s="1965"/>
      <c r="E22" s="419">
        <v>1</v>
      </c>
      <c r="F22" s="419" t="s">
        <v>449</v>
      </c>
      <c r="G22" s="420">
        <v>1320</v>
      </c>
      <c r="H22" s="417">
        <f t="shared" si="0"/>
        <v>1320</v>
      </c>
    </row>
    <row r="23" spans="2:8" s="57" customFormat="1" ht="18.75" x14ac:dyDescent="0.3">
      <c r="B23" s="1966" t="s">
        <v>944</v>
      </c>
      <c r="C23" s="1967"/>
      <c r="D23" s="1967"/>
      <c r="E23" s="419"/>
      <c r="F23" s="419"/>
      <c r="G23" s="420"/>
      <c r="H23" s="417">
        <f t="shared" si="0"/>
        <v>0</v>
      </c>
    </row>
    <row r="24" spans="2:8" s="57" customFormat="1" ht="18.75" x14ac:dyDescent="0.3">
      <c r="B24" s="1964"/>
      <c r="C24" s="1965"/>
      <c r="D24" s="1965"/>
      <c r="E24" s="419"/>
      <c r="F24" s="419"/>
      <c r="G24" s="420"/>
      <c r="H24" s="417">
        <f t="shared" si="0"/>
        <v>0</v>
      </c>
    </row>
    <row r="25" spans="2:8" s="57" customFormat="1" ht="18.75" x14ac:dyDescent="0.3">
      <c r="B25" s="1964"/>
      <c r="C25" s="1965"/>
      <c r="D25" s="1965"/>
      <c r="E25" s="419"/>
      <c r="F25" s="419"/>
      <c r="G25" s="420"/>
      <c r="H25" s="41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69"/>
      <c r="C33" s="1970"/>
      <c r="D33" s="1970"/>
      <c r="E33" s="413"/>
      <c r="F33" s="413"/>
      <c r="G33" s="413"/>
      <c r="H33" s="415"/>
    </row>
    <row r="34" spans="2:8" x14ac:dyDescent="0.25">
      <c r="B34" s="1969"/>
      <c r="C34" s="1970"/>
      <c r="D34" s="1970"/>
      <c r="E34" s="413"/>
      <c r="F34" s="413"/>
      <c r="G34" s="413"/>
      <c r="H34" s="415"/>
    </row>
    <row r="35" spans="2:8" ht="15.75" thickBot="1" x14ac:dyDescent="0.3">
      <c r="B35" s="1971"/>
      <c r="C35" s="1972"/>
      <c r="D35" s="1972"/>
      <c r="E35" s="414"/>
      <c r="F35" s="414"/>
      <c r="G35" s="414"/>
      <c r="H35" s="416"/>
    </row>
    <row r="36" spans="2:8" ht="18.75" x14ac:dyDescent="0.3">
      <c r="G36" s="48" t="s">
        <v>443</v>
      </c>
      <c r="H36" s="64">
        <f>SUM(H13:H25)</f>
        <v>12465</v>
      </c>
    </row>
    <row r="37" spans="2:8" ht="18.75" x14ac:dyDescent="0.3">
      <c r="G37" s="48" t="s">
        <v>444</v>
      </c>
      <c r="H37" s="64">
        <f>+H36*0.16</f>
        <v>1994.4</v>
      </c>
    </row>
    <row r="38" spans="2:8" ht="19.5" thickBot="1" x14ac:dyDescent="0.35">
      <c r="G38" s="49" t="s">
        <v>445</v>
      </c>
      <c r="H38" s="65">
        <f>+H36+H37</f>
        <v>14459.4</v>
      </c>
    </row>
    <row r="40" spans="2:8" x14ac:dyDescent="0.25">
      <c r="B40" s="1957"/>
      <c r="C40" s="1957"/>
      <c r="D40" s="1957"/>
      <c r="E40" s="1957"/>
      <c r="F40" s="1957"/>
    </row>
    <row r="41" spans="2:8" x14ac:dyDescent="0.25">
      <c r="B41" s="1957"/>
      <c r="C41" s="1957"/>
      <c r="D41" s="1957"/>
      <c r="E41" s="1957"/>
      <c r="F41" s="1957"/>
    </row>
    <row r="42" spans="2:8" x14ac:dyDescent="0.25">
      <c r="B42" s="1968" t="s">
        <v>446</v>
      </c>
      <c r="C42" s="1968"/>
      <c r="D42" s="1968"/>
      <c r="E42" s="1968" t="s">
        <v>447</v>
      </c>
      <c r="F42" s="1968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7">
    <pageSetUpPr fitToPage="1"/>
  </sheetPr>
  <dimension ref="B1:H43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3.85546875" style="32" customWidth="1"/>
    <col min="4" max="4" width="16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945</v>
      </c>
      <c r="E5" s="399" t="s">
        <v>421</v>
      </c>
      <c r="F5" s="33" t="str">
        <f>VLOOKUP(F6,OBRAS!A1:B25,2,FALSE)</f>
        <v>RESIDENCIAL ANCONA</v>
      </c>
      <c r="G5" s="1670" t="s">
        <v>423</v>
      </c>
      <c r="H5" s="1674">
        <v>46070</v>
      </c>
    </row>
    <row r="6" spans="2:8" ht="15.75" thickBot="1" x14ac:dyDescent="0.3">
      <c r="B6" s="1669"/>
      <c r="C6" s="1671"/>
      <c r="D6" s="1673"/>
      <c r="E6" s="400" t="s">
        <v>422</v>
      </c>
      <c r="F6" s="34" t="s">
        <v>392</v>
      </c>
      <c r="G6" s="1671"/>
      <c r="H6" s="1675"/>
    </row>
    <row r="7" spans="2:8" x14ac:dyDescent="0.25">
      <c r="B7" s="39" t="s">
        <v>424</v>
      </c>
      <c r="C7" s="36" t="s">
        <v>250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CARRETERA ALTERNA CUCBA #175 SAN JUAN DE OCOTÁN</v>
      </c>
      <c r="D8" s="38"/>
      <c r="E8" s="38"/>
      <c r="F8" s="37" t="s">
        <v>430</v>
      </c>
      <c r="G8" s="38" t="str">
        <f>VLOOKUP(C7,'BASE DATOS'!A1:J105,8,FALSE)</f>
        <v>SERVICIOS</v>
      </c>
      <c r="H8" s="42"/>
    </row>
    <row r="9" spans="2:8" x14ac:dyDescent="0.25">
      <c r="B9" s="40" t="s">
        <v>426</v>
      </c>
      <c r="C9" s="38" t="str">
        <f>VLOOKUP(C7,'BASE DATOS'!A1:J106,4,FALSE)</f>
        <v>ZAPOPAN, JCO</v>
      </c>
      <c r="D9" s="38"/>
      <c r="E9" s="38"/>
      <c r="F9" s="37" t="s">
        <v>431</v>
      </c>
      <c r="G9" s="50">
        <f>VLOOKUP(C7,'BASE DATOS'!A1:J106,9,FALSE)</f>
        <v>45019</v>
      </c>
      <c r="H9" s="42"/>
    </row>
    <row r="10" spans="2:8" x14ac:dyDescent="0.25">
      <c r="B10" s="40" t="s">
        <v>427</v>
      </c>
      <c r="C10" s="38" t="str">
        <f>VLOOKUP(C7,'BASE DATOS'!A1:J107,2,FALSE)</f>
        <v>RIC120306KE8</v>
      </c>
      <c r="D10" s="38"/>
      <c r="E10" s="38"/>
      <c r="F10" s="37" t="s">
        <v>432</v>
      </c>
      <c r="G10" s="38" t="str">
        <f>VLOOKUP(C7,'BASE DATOS'!A1:J107,10,FALSE)</f>
        <v>CREDITO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221 3620459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0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844</v>
      </c>
      <c r="C13" s="1679"/>
      <c r="D13" s="1679"/>
      <c r="E13" s="60">
        <v>1</v>
      </c>
      <c r="F13" s="60" t="s">
        <v>449</v>
      </c>
      <c r="G13" s="62">
        <v>830</v>
      </c>
      <c r="H13" s="56">
        <f>+E13*G13</f>
        <v>830</v>
      </c>
    </row>
    <row r="14" spans="2:8" s="57" customFormat="1" ht="18.75" x14ac:dyDescent="0.3">
      <c r="B14" s="1964" t="s">
        <v>845</v>
      </c>
      <c r="C14" s="1965"/>
      <c r="D14" s="1965"/>
      <c r="E14" s="419">
        <v>1</v>
      </c>
      <c r="F14" s="419" t="s">
        <v>449</v>
      </c>
      <c r="G14" s="420">
        <v>474</v>
      </c>
      <c r="H14" s="417">
        <f>+E14*G14</f>
        <v>474</v>
      </c>
    </row>
    <row r="15" spans="2:8" s="57" customFormat="1" ht="18.75" x14ac:dyDescent="0.3">
      <c r="B15" s="1964" t="s">
        <v>846</v>
      </c>
      <c r="C15" s="1965"/>
      <c r="D15" s="1965"/>
      <c r="E15" s="419">
        <v>1</v>
      </c>
      <c r="F15" s="419" t="s">
        <v>449</v>
      </c>
      <c r="G15" s="420">
        <v>651</v>
      </c>
      <c r="H15" s="417">
        <f t="shared" ref="H15:H25" si="0">+E15*G15</f>
        <v>651</v>
      </c>
    </row>
    <row r="16" spans="2:8" s="57" customFormat="1" ht="18.75" x14ac:dyDescent="0.3">
      <c r="B16" s="1964" t="s">
        <v>847</v>
      </c>
      <c r="C16" s="1965"/>
      <c r="D16" s="1965"/>
      <c r="E16" s="419">
        <v>1</v>
      </c>
      <c r="F16" s="419" t="s">
        <v>449</v>
      </c>
      <c r="G16" s="420">
        <v>983</v>
      </c>
      <c r="H16" s="417">
        <f t="shared" si="0"/>
        <v>983</v>
      </c>
    </row>
    <row r="17" spans="2:8" s="57" customFormat="1" ht="18.75" x14ac:dyDescent="0.3">
      <c r="B17" s="1964" t="s">
        <v>942</v>
      </c>
      <c r="C17" s="1965"/>
      <c r="D17" s="1965"/>
      <c r="E17" s="419">
        <v>1</v>
      </c>
      <c r="F17" s="419" t="s">
        <v>449</v>
      </c>
      <c r="G17" s="420">
        <v>1871</v>
      </c>
      <c r="H17" s="417">
        <f t="shared" si="0"/>
        <v>1871</v>
      </c>
    </row>
    <row r="18" spans="2:8" s="57" customFormat="1" ht="18.75" x14ac:dyDescent="0.3">
      <c r="B18" s="1964" t="s">
        <v>943</v>
      </c>
      <c r="C18" s="1965"/>
      <c r="D18" s="1965"/>
      <c r="E18" s="419">
        <v>1</v>
      </c>
      <c r="F18" s="419" t="s">
        <v>449</v>
      </c>
      <c r="G18" s="420">
        <v>821</v>
      </c>
      <c r="H18" s="417">
        <f t="shared" si="0"/>
        <v>821</v>
      </c>
    </row>
    <row r="19" spans="2:8" s="57" customFormat="1" ht="18.75" x14ac:dyDescent="0.3">
      <c r="B19" s="1964" t="s">
        <v>850</v>
      </c>
      <c r="C19" s="1965"/>
      <c r="D19" s="1965"/>
      <c r="E19" s="419">
        <v>3</v>
      </c>
      <c r="F19" s="419" t="s">
        <v>857</v>
      </c>
      <c r="G19" s="420">
        <v>196</v>
      </c>
      <c r="H19" s="417">
        <f t="shared" si="0"/>
        <v>588</v>
      </c>
    </row>
    <row r="20" spans="2:8" s="57" customFormat="1" ht="18.75" x14ac:dyDescent="0.3">
      <c r="B20" s="1964" t="s">
        <v>851</v>
      </c>
      <c r="C20" s="1965"/>
      <c r="D20" s="1965"/>
      <c r="E20" s="419">
        <v>6</v>
      </c>
      <c r="F20" s="419" t="s">
        <v>462</v>
      </c>
      <c r="G20" s="420">
        <v>750</v>
      </c>
      <c r="H20" s="417">
        <f t="shared" si="0"/>
        <v>4500</v>
      </c>
    </row>
    <row r="21" spans="2:8" s="57" customFormat="1" ht="18.75" x14ac:dyDescent="0.3">
      <c r="B21" s="1964" t="s">
        <v>854</v>
      </c>
      <c r="C21" s="1965"/>
      <c r="D21" s="1965"/>
      <c r="E21" s="419">
        <v>1</v>
      </c>
      <c r="F21" s="419" t="s">
        <v>449</v>
      </c>
      <c r="G21" s="420">
        <v>427</v>
      </c>
      <c r="H21" s="417">
        <f t="shared" si="0"/>
        <v>427</v>
      </c>
    </row>
    <row r="22" spans="2:8" s="57" customFormat="1" ht="18.75" x14ac:dyDescent="0.3">
      <c r="B22" s="1964" t="s">
        <v>855</v>
      </c>
      <c r="C22" s="1965"/>
      <c r="D22" s="1965"/>
      <c r="E22" s="419">
        <v>1</v>
      </c>
      <c r="F22" s="419" t="s">
        <v>449</v>
      </c>
      <c r="G22" s="420">
        <v>1320</v>
      </c>
      <c r="H22" s="417">
        <f t="shared" si="0"/>
        <v>1320</v>
      </c>
    </row>
    <row r="23" spans="2:8" s="57" customFormat="1" ht="18.75" x14ac:dyDescent="0.3">
      <c r="B23" s="1964" t="s">
        <v>853</v>
      </c>
      <c r="C23" s="1965"/>
      <c r="D23" s="1965"/>
      <c r="E23" s="419">
        <v>415</v>
      </c>
      <c r="F23" s="419" t="s">
        <v>462</v>
      </c>
      <c r="G23" s="420">
        <v>10</v>
      </c>
      <c r="H23" s="417">
        <f t="shared" si="0"/>
        <v>4150</v>
      </c>
    </row>
    <row r="24" spans="2:8" s="57" customFormat="1" ht="18.75" x14ac:dyDescent="0.3">
      <c r="B24" s="1964" t="s">
        <v>852</v>
      </c>
      <c r="C24" s="1965"/>
      <c r="D24" s="1965"/>
      <c r="E24" s="419">
        <v>1</v>
      </c>
      <c r="F24" s="419" t="s">
        <v>462</v>
      </c>
      <c r="G24" s="420">
        <v>895</v>
      </c>
      <c r="H24" s="417">
        <f t="shared" si="0"/>
        <v>895</v>
      </c>
    </row>
    <row r="25" spans="2:8" s="57" customFormat="1" ht="18.75" x14ac:dyDescent="0.3">
      <c r="B25" s="1966" t="s">
        <v>939</v>
      </c>
      <c r="C25" s="1967"/>
      <c r="D25" s="1967"/>
      <c r="E25" s="419"/>
      <c r="F25" s="419"/>
      <c r="G25" s="420"/>
      <c r="H25" s="417">
        <f t="shared" si="0"/>
        <v>0</v>
      </c>
    </row>
    <row r="26" spans="2:8" s="57" customFormat="1" ht="18.75" x14ac:dyDescent="0.3">
      <c r="B26" s="1964"/>
      <c r="C26" s="1965"/>
      <c r="D26" s="1965"/>
      <c r="E26" s="419"/>
      <c r="F26" s="419"/>
      <c r="G26" s="420"/>
      <c r="H26" s="418"/>
    </row>
    <row r="27" spans="2:8" x14ac:dyDescent="0.25">
      <c r="B27" s="53"/>
      <c r="C27" s="47"/>
      <c r="D27" s="47"/>
      <c r="E27" s="47"/>
      <c r="F27" s="47"/>
      <c r="G27" s="47"/>
      <c r="H27" s="55"/>
    </row>
    <row r="28" spans="2:8" ht="18.75" x14ac:dyDescent="0.3">
      <c r="B28" s="1685" t="s">
        <v>439</v>
      </c>
      <c r="C28" s="1686"/>
      <c r="D28" s="1686"/>
      <c r="E28" s="1686"/>
      <c r="F28" s="1686"/>
      <c r="G28" s="1686"/>
      <c r="H28" s="1687"/>
    </row>
    <row r="29" spans="2:8" ht="15.75" x14ac:dyDescent="0.25">
      <c r="B29" s="1680" t="s">
        <v>415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440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441</v>
      </c>
      <c r="C31" s="1681"/>
      <c r="D31" s="1681"/>
      <c r="E31" s="1681"/>
      <c r="F31" s="1681"/>
      <c r="G31" s="1681"/>
      <c r="H31" s="1682"/>
    </row>
    <row r="32" spans="2:8" ht="15.75" x14ac:dyDescent="0.25">
      <c r="B32" s="1680" t="s">
        <v>442</v>
      </c>
      <c r="C32" s="1681"/>
      <c r="D32" s="1681"/>
      <c r="E32" s="1681"/>
      <c r="F32" s="1681"/>
      <c r="G32" s="1681"/>
      <c r="H32" s="1682"/>
    </row>
    <row r="33" spans="2:8" ht="18.75" x14ac:dyDescent="0.3">
      <c r="B33" s="1685" t="s">
        <v>418</v>
      </c>
      <c r="C33" s="1686"/>
      <c r="D33" s="1686"/>
      <c r="E33" s="1686"/>
      <c r="F33" s="1686"/>
      <c r="G33" s="1686"/>
      <c r="H33" s="1687"/>
    </row>
    <row r="34" spans="2:8" x14ac:dyDescent="0.25">
      <c r="B34" s="1969"/>
      <c r="C34" s="1970"/>
      <c r="D34" s="1970"/>
      <c r="E34" s="413"/>
      <c r="F34" s="413"/>
      <c r="G34" s="413"/>
      <c r="H34" s="415"/>
    </row>
    <row r="35" spans="2:8" x14ac:dyDescent="0.25">
      <c r="B35" s="1969"/>
      <c r="C35" s="1970"/>
      <c r="D35" s="1970"/>
      <c r="E35" s="413"/>
      <c r="F35" s="413"/>
      <c r="G35" s="413"/>
      <c r="H35" s="415"/>
    </row>
    <row r="36" spans="2:8" ht="15.75" thickBot="1" x14ac:dyDescent="0.3">
      <c r="B36" s="1971"/>
      <c r="C36" s="1972"/>
      <c r="D36" s="1972"/>
      <c r="E36" s="414"/>
      <c r="F36" s="414"/>
      <c r="G36" s="414"/>
      <c r="H36" s="416"/>
    </row>
    <row r="37" spans="2:8" ht="18.75" x14ac:dyDescent="0.3">
      <c r="G37" s="48" t="s">
        <v>443</v>
      </c>
      <c r="H37" s="64">
        <f>SUM(H13:H26)</f>
        <v>17510</v>
      </c>
    </row>
    <row r="38" spans="2:8" ht="18.75" x14ac:dyDescent="0.3">
      <c r="G38" s="48" t="s">
        <v>444</v>
      </c>
      <c r="H38" s="64">
        <f>+H37*0.16</f>
        <v>2801.6</v>
      </c>
    </row>
    <row r="39" spans="2:8" ht="19.5" thickBot="1" x14ac:dyDescent="0.35">
      <c r="G39" s="49" t="s">
        <v>445</v>
      </c>
      <c r="H39" s="65">
        <f>+H37+H38</f>
        <v>20311.599999999999</v>
      </c>
    </row>
    <row r="41" spans="2:8" x14ac:dyDescent="0.25">
      <c r="B41" s="1957"/>
      <c r="C41" s="1957"/>
      <c r="D41" s="1957"/>
      <c r="E41" s="1957"/>
      <c r="F41" s="1957"/>
    </row>
    <row r="42" spans="2:8" x14ac:dyDescent="0.25">
      <c r="B42" s="1957"/>
      <c r="C42" s="1957"/>
      <c r="D42" s="1957"/>
      <c r="E42" s="1957"/>
      <c r="F42" s="1957"/>
    </row>
    <row r="43" spans="2:8" x14ac:dyDescent="0.25">
      <c r="B43" s="1968" t="s">
        <v>446</v>
      </c>
      <c r="C43" s="1968"/>
      <c r="D43" s="1968"/>
      <c r="E43" s="1968" t="s">
        <v>447</v>
      </c>
      <c r="F43" s="1968"/>
    </row>
  </sheetData>
  <mergeCells count="37">
    <mergeCell ref="E43:F43"/>
    <mergeCell ref="B43:D43"/>
    <mergeCell ref="B41:D42"/>
    <mergeCell ref="B24:D24"/>
    <mergeCell ref="B32:H32"/>
    <mergeCell ref="B33:H33"/>
    <mergeCell ref="B34:D34"/>
    <mergeCell ref="B35:D35"/>
    <mergeCell ref="B36:D36"/>
    <mergeCell ref="E41:F42"/>
    <mergeCell ref="B25:D25"/>
    <mergeCell ref="B26:D26"/>
    <mergeCell ref="B28:H28"/>
    <mergeCell ref="B29:H29"/>
    <mergeCell ref="B30:H30"/>
    <mergeCell ref="B31:H31"/>
    <mergeCell ref="B23:D23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1:D21"/>
    <mergeCell ref="B22:D22"/>
    <mergeCell ref="B1:H1"/>
    <mergeCell ref="B2:H2"/>
    <mergeCell ref="B3:H3"/>
    <mergeCell ref="B4:H4"/>
    <mergeCell ref="B5:B6"/>
    <mergeCell ref="C5:C6"/>
    <mergeCell ref="D5:D6"/>
    <mergeCell ref="G5:G6"/>
    <mergeCell ref="H5:H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8">
    <pageSetUpPr fitToPage="1"/>
  </sheetPr>
  <dimension ref="B1:I56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976</v>
      </c>
      <c r="E5" s="399" t="s">
        <v>421</v>
      </c>
      <c r="F5" s="33" t="str">
        <f>VLOOKUP(F6,OBRAS!A1:B25,2,FALSE)</f>
        <v>EL ENSINO</v>
      </c>
      <c r="G5" s="1670" t="s">
        <v>423</v>
      </c>
      <c r="H5" s="1674">
        <v>46071</v>
      </c>
    </row>
    <row r="6" spans="2:8" ht="15.75" thickBot="1" x14ac:dyDescent="0.3">
      <c r="B6" s="1669"/>
      <c r="C6" s="1671"/>
      <c r="D6" s="1673"/>
      <c r="E6" s="400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946</v>
      </c>
      <c r="D7" s="36"/>
      <c r="E7" s="36"/>
      <c r="F7" s="35" t="s">
        <v>429</v>
      </c>
      <c r="G7" s="36" t="str">
        <f>VLOOKUP(C7,'BASE DATOS'!A1:J104,7,FALSE)</f>
        <v>grupoconstructorgam@gmail.com</v>
      </c>
      <c r="H7" s="41"/>
    </row>
    <row r="8" spans="2:8" x14ac:dyDescent="0.25">
      <c r="B8" s="40" t="s">
        <v>425</v>
      </c>
      <c r="C8" s="38" t="str">
        <f>VLOOKUP(C7,'BASE DATOS'!A1:J105,3,FALSE)</f>
        <v>HEROE DE NACOZARI #284 COL. CENTRO</v>
      </c>
      <c r="D8" s="38"/>
      <c r="E8" s="38"/>
      <c r="F8" s="37" t="s">
        <v>430</v>
      </c>
      <c r="G8" s="38" t="str">
        <f>VLOOKUP(C7,'BASE DATOS'!A1:J105,8,FALSE)</f>
        <v>SERVICIOS</v>
      </c>
      <c r="H8" s="42"/>
    </row>
    <row r="9" spans="2:8" x14ac:dyDescent="0.25">
      <c r="B9" s="40" t="s">
        <v>426</v>
      </c>
      <c r="C9" s="38" t="str">
        <f>VLOOKUP(C7,'BASE DATOS'!A1:J106,4,FALSE)</f>
        <v>ACAMBARO, GTO</v>
      </c>
      <c r="D9" s="38"/>
      <c r="E9" s="38"/>
      <c r="F9" s="37" t="s">
        <v>431</v>
      </c>
      <c r="G9" s="50">
        <f>VLOOKUP(C7,'BASE DATOS'!A1:J106,9,FALSE)</f>
        <v>38600</v>
      </c>
      <c r="H9" s="42"/>
    </row>
    <row r="10" spans="2:8" x14ac:dyDescent="0.25">
      <c r="B10" s="40" t="s">
        <v>427</v>
      </c>
      <c r="C10" s="38" t="str">
        <f>VLOOKUP(C7,'BASE DATOS'!A1:J107,2,FALSE)</f>
        <v>GCB161107AN0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417 172 0343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0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975" t="s">
        <v>951</v>
      </c>
      <c r="C13" s="1976"/>
      <c r="D13" s="1976"/>
      <c r="E13" s="60">
        <v>200</v>
      </c>
      <c r="F13" s="60" t="s">
        <v>959</v>
      </c>
      <c r="G13" s="62">
        <v>6</v>
      </c>
      <c r="H13" s="56">
        <f>+E13*G13</f>
        <v>1200</v>
      </c>
    </row>
    <row r="14" spans="2:8" s="57" customFormat="1" ht="18.75" x14ac:dyDescent="0.3">
      <c r="B14" s="1973" t="s">
        <v>952</v>
      </c>
      <c r="C14" s="1974"/>
      <c r="D14" s="1974"/>
      <c r="E14" s="419"/>
      <c r="F14" s="419"/>
      <c r="G14" s="420"/>
      <c r="H14" s="417">
        <f>+E14*G14</f>
        <v>0</v>
      </c>
    </row>
    <row r="15" spans="2:8" s="57" customFormat="1" ht="18.75" x14ac:dyDescent="0.3">
      <c r="B15" s="1973" t="s">
        <v>953</v>
      </c>
      <c r="C15" s="1974"/>
      <c r="D15" s="1974"/>
      <c r="E15" s="419"/>
      <c r="F15" s="419"/>
      <c r="G15" s="420"/>
      <c r="H15" s="417">
        <f t="shared" ref="H15:H35" si="0">+E15*G15</f>
        <v>0</v>
      </c>
    </row>
    <row r="16" spans="2:8" s="57" customFormat="1" ht="18.75" x14ac:dyDescent="0.3">
      <c r="B16" s="1973" t="s">
        <v>954</v>
      </c>
      <c r="C16" s="1974"/>
      <c r="D16" s="1974"/>
      <c r="E16" s="419">
        <v>60</v>
      </c>
      <c r="F16" s="419" t="s">
        <v>960</v>
      </c>
      <c r="G16" s="420">
        <v>40</v>
      </c>
      <c r="H16" s="417">
        <f t="shared" si="0"/>
        <v>2400</v>
      </c>
    </row>
    <row r="17" spans="2:8" s="57" customFormat="1" ht="18.75" x14ac:dyDescent="0.3">
      <c r="B17" s="1973" t="s">
        <v>955</v>
      </c>
      <c r="C17" s="1974"/>
      <c r="D17" s="1974"/>
      <c r="E17" s="419"/>
      <c r="F17" s="419"/>
      <c r="G17" s="420"/>
      <c r="H17" s="417">
        <f t="shared" si="0"/>
        <v>0</v>
      </c>
    </row>
    <row r="18" spans="2:8" s="57" customFormat="1" ht="18.75" x14ac:dyDescent="0.3">
      <c r="B18" s="1973" t="s">
        <v>956</v>
      </c>
      <c r="C18" s="1974"/>
      <c r="D18" s="1974"/>
      <c r="E18" s="419"/>
      <c r="F18" s="419"/>
      <c r="G18" s="420"/>
      <c r="H18" s="417">
        <f t="shared" si="0"/>
        <v>0</v>
      </c>
    </row>
    <row r="19" spans="2:8" s="57" customFormat="1" ht="18.75" x14ac:dyDescent="0.3">
      <c r="B19" s="1973" t="s">
        <v>957</v>
      </c>
      <c r="C19" s="1974"/>
      <c r="D19" s="1974"/>
      <c r="E19" s="419"/>
      <c r="F19" s="419"/>
      <c r="G19" s="420"/>
      <c r="H19" s="417">
        <f t="shared" si="0"/>
        <v>0</v>
      </c>
    </row>
    <row r="20" spans="2:8" s="57" customFormat="1" ht="18.75" x14ac:dyDescent="0.3">
      <c r="B20" s="1973" t="s">
        <v>958</v>
      </c>
      <c r="C20" s="1974"/>
      <c r="D20" s="1974"/>
      <c r="E20" s="419">
        <v>78</v>
      </c>
      <c r="F20" s="419" t="s">
        <v>960</v>
      </c>
      <c r="G20" s="420">
        <v>50</v>
      </c>
      <c r="H20" s="417">
        <f t="shared" si="0"/>
        <v>3900</v>
      </c>
    </row>
    <row r="21" spans="2:8" s="57" customFormat="1" ht="18.75" x14ac:dyDescent="0.3">
      <c r="B21" s="1973" t="s">
        <v>961</v>
      </c>
      <c r="C21" s="1974"/>
      <c r="D21" s="1974"/>
      <c r="E21" s="419"/>
      <c r="F21" s="419"/>
      <c r="G21" s="420"/>
      <c r="H21" s="417">
        <f t="shared" si="0"/>
        <v>0</v>
      </c>
    </row>
    <row r="22" spans="2:8" s="57" customFormat="1" ht="18.75" x14ac:dyDescent="0.3">
      <c r="B22" s="1973" t="s">
        <v>962</v>
      </c>
      <c r="C22" s="1974"/>
      <c r="D22" s="1974"/>
      <c r="E22" s="419"/>
      <c r="F22" s="419"/>
      <c r="G22" s="420"/>
      <c r="H22" s="417">
        <f t="shared" si="0"/>
        <v>0</v>
      </c>
    </row>
    <row r="23" spans="2:8" s="57" customFormat="1" ht="18.75" x14ac:dyDescent="0.3">
      <c r="B23" s="1973" t="s">
        <v>958</v>
      </c>
      <c r="C23" s="1974"/>
      <c r="D23" s="1974"/>
      <c r="E23" s="419">
        <v>390</v>
      </c>
      <c r="F23" s="419" t="s">
        <v>960</v>
      </c>
      <c r="G23" s="420">
        <v>9</v>
      </c>
      <c r="H23" s="417">
        <f t="shared" si="0"/>
        <v>3510</v>
      </c>
    </row>
    <row r="24" spans="2:8" s="57" customFormat="1" ht="18.75" x14ac:dyDescent="0.3">
      <c r="B24" s="1973" t="s">
        <v>963</v>
      </c>
      <c r="C24" s="1974"/>
      <c r="D24" s="1974"/>
      <c r="E24" s="419"/>
      <c r="F24" s="419"/>
      <c r="G24" s="420"/>
      <c r="H24" s="417">
        <f t="shared" si="0"/>
        <v>0</v>
      </c>
    </row>
    <row r="25" spans="2:8" s="57" customFormat="1" ht="18.75" x14ac:dyDescent="0.3">
      <c r="B25" s="1973" t="s">
        <v>964</v>
      </c>
      <c r="C25" s="1974"/>
      <c r="D25" s="1974"/>
      <c r="E25" s="419"/>
      <c r="F25" s="419"/>
      <c r="G25" s="420"/>
      <c r="H25" s="417">
        <f t="shared" si="0"/>
        <v>0</v>
      </c>
    </row>
    <row r="26" spans="2:8" s="57" customFormat="1" ht="18.75" x14ac:dyDescent="0.3">
      <c r="B26" s="1973" t="s">
        <v>965</v>
      </c>
      <c r="C26" s="1974"/>
      <c r="D26" s="1974"/>
      <c r="E26" s="419">
        <v>200</v>
      </c>
      <c r="F26" s="419" t="s">
        <v>959</v>
      </c>
      <c r="G26" s="420">
        <v>20</v>
      </c>
      <c r="H26" s="417">
        <f t="shared" si="0"/>
        <v>4000</v>
      </c>
    </row>
    <row r="27" spans="2:8" s="57" customFormat="1" ht="18.75" x14ac:dyDescent="0.3">
      <c r="B27" s="1973" t="s">
        <v>966</v>
      </c>
      <c r="C27" s="1974"/>
      <c r="D27" s="1974"/>
      <c r="E27" s="419"/>
      <c r="F27" s="419"/>
      <c r="G27" s="420"/>
      <c r="H27" s="417">
        <f t="shared" si="0"/>
        <v>0</v>
      </c>
    </row>
    <row r="28" spans="2:8" s="57" customFormat="1" ht="18.75" x14ac:dyDescent="0.3">
      <c r="B28" s="1973" t="s">
        <v>967</v>
      </c>
      <c r="C28" s="1974"/>
      <c r="D28" s="1974"/>
      <c r="E28" s="419"/>
      <c r="F28" s="419"/>
      <c r="G28" s="420"/>
      <c r="H28" s="417">
        <f t="shared" si="0"/>
        <v>0</v>
      </c>
    </row>
    <row r="29" spans="2:8" s="57" customFormat="1" ht="18.75" x14ac:dyDescent="0.3">
      <c r="B29" s="1973" t="s">
        <v>968</v>
      </c>
      <c r="C29" s="1974"/>
      <c r="D29" s="1974"/>
      <c r="E29" s="419">
        <v>60</v>
      </c>
      <c r="F29" s="419" t="s">
        <v>960</v>
      </c>
      <c r="G29" s="420">
        <v>335</v>
      </c>
      <c r="H29" s="417">
        <f t="shared" si="0"/>
        <v>20100</v>
      </c>
    </row>
    <row r="30" spans="2:8" s="57" customFormat="1" ht="18.75" x14ac:dyDescent="0.3">
      <c r="B30" s="1973" t="s">
        <v>969</v>
      </c>
      <c r="C30" s="1974"/>
      <c r="D30" s="1974"/>
      <c r="E30" s="419"/>
      <c r="F30" s="419"/>
      <c r="G30" s="420"/>
      <c r="H30" s="417">
        <f t="shared" si="0"/>
        <v>0</v>
      </c>
    </row>
    <row r="31" spans="2:8" s="57" customFormat="1" ht="18.75" x14ac:dyDescent="0.3">
      <c r="B31" s="1973" t="s">
        <v>970</v>
      </c>
      <c r="C31" s="1974"/>
      <c r="D31" s="1974"/>
      <c r="E31" s="419"/>
      <c r="F31" s="419"/>
      <c r="G31" s="420"/>
      <c r="H31" s="417">
        <f t="shared" si="0"/>
        <v>0</v>
      </c>
    </row>
    <row r="32" spans="2:8" s="57" customFormat="1" ht="18.75" x14ac:dyDescent="0.3">
      <c r="B32" s="1973" t="s">
        <v>971</v>
      </c>
      <c r="C32" s="1974"/>
      <c r="D32" s="1974"/>
      <c r="E32" s="419"/>
      <c r="F32" s="419"/>
      <c r="G32" s="420"/>
      <c r="H32" s="417">
        <f t="shared" si="0"/>
        <v>0</v>
      </c>
    </row>
    <row r="33" spans="2:8" s="57" customFormat="1" ht="18.75" x14ac:dyDescent="0.3">
      <c r="B33" s="1973" t="s">
        <v>972</v>
      </c>
      <c r="C33" s="1974"/>
      <c r="D33" s="1974"/>
      <c r="E33" s="419"/>
      <c r="F33" s="419"/>
      <c r="G33" s="420"/>
      <c r="H33" s="417">
        <f t="shared" si="0"/>
        <v>0</v>
      </c>
    </row>
    <row r="34" spans="2:8" s="57" customFormat="1" ht="18.75" x14ac:dyDescent="0.3">
      <c r="B34" s="1973" t="s">
        <v>973</v>
      </c>
      <c r="C34" s="1974"/>
      <c r="D34" s="1974"/>
      <c r="E34" s="419"/>
      <c r="F34" s="419"/>
      <c r="G34" s="420"/>
      <c r="H34" s="417"/>
    </row>
    <row r="35" spans="2:8" s="57" customFormat="1" ht="18.75" x14ac:dyDescent="0.3">
      <c r="B35" s="1973" t="s">
        <v>968</v>
      </c>
      <c r="C35" s="1974"/>
      <c r="D35" s="1974"/>
      <c r="E35" s="419">
        <v>80</v>
      </c>
      <c r="F35" s="419" t="s">
        <v>960</v>
      </c>
      <c r="G35" s="420">
        <v>335</v>
      </c>
      <c r="H35" s="417">
        <f t="shared" si="0"/>
        <v>26800</v>
      </c>
    </row>
    <row r="36" spans="2:8" s="57" customFormat="1" ht="18.75" x14ac:dyDescent="0.3">
      <c r="B36" s="1973" t="s">
        <v>974</v>
      </c>
      <c r="C36" s="1974"/>
      <c r="D36" s="1974"/>
      <c r="E36" s="419"/>
      <c r="F36" s="419"/>
      <c r="G36" s="420"/>
      <c r="H36" s="417"/>
    </row>
    <row r="37" spans="2:8" s="57" customFormat="1" ht="18.75" x14ac:dyDescent="0.3">
      <c r="B37" s="1973" t="s">
        <v>970</v>
      </c>
      <c r="C37" s="1974"/>
      <c r="D37" s="1974"/>
      <c r="E37" s="419"/>
      <c r="F37" s="419"/>
      <c r="G37" s="420"/>
      <c r="H37" s="417"/>
    </row>
    <row r="38" spans="2:8" s="57" customFormat="1" ht="18.75" x14ac:dyDescent="0.3">
      <c r="B38" s="1973" t="s">
        <v>971</v>
      </c>
      <c r="C38" s="1974"/>
      <c r="D38" s="1974"/>
      <c r="E38" s="419"/>
      <c r="F38" s="419"/>
      <c r="G38" s="420"/>
      <c r="H38" s="417"/>
    </row>
    <row r="39" spans="2:8" s="57" customFormat="1" ht="18.75" x14ac:dyDescent="0.3">
      <c r="B39" s="1973" t="s">
        <v>972</v>
      </c>
      <c r="C39" s="1974"/>
      <c r="D39" s="1974"/>
      <c r="E39" s="419"/>
      <c r="F39" s="419"/>
      <c r="G39" s="420"/>
      <c r="H39" s="417"/>
    </row>
    <row r="40" spans="2:8" s="57" customFormat="1" ht="18.75" x14ac:dyDescent="0.3">
      <c r="B40" s="1973" t="s">
        <v>975</v>
      </c>
      <c r="C40" s="1974"/>
      <c r="D40" s="1974"/>
      <c r="E40" s="419"/>
      <c r="F40" s="419"/>
      <c r="G40" s="420"/>
      <c r="H40" s="417"/>
    </row>
    <row r="41" spans="2:8" x14ac:dyDescent="0.25">
      <c r="B41" s="53"/>
      <c r="C41" s="47"/>
      <c r="D41" s="47"/>
      <c r="E41" s="47"/>
      <c r="F41" s="47"/>
      <c r="G41" s="47"/>
      <c r="H41" s="55"/>
    </row>
    <row r="42" spans="2:8" ht="18.75" x14ac:dyDescent="0.3">
      <c r="B42" s="1685" t="s">
        <v>439</v>
      </c>
      <c r="C42" s="1686"/>
      <c r="D42" s="1686"/>
      <c r="E42" s="1686"/>
      <c r="F42" s="1686"/>
      <c r="G42" s="1686"/>
      <c r="H42" s="1687"/>
    </row>
    <row r="43" spans="2:8" ht="15.75" x14ac:dyDescent="0.25">
      <c r="B43" s="1680" t="s">
        <v>415</v>
      </c>
      <c r="C43" s="1681"/>
      <c r="D43" s="1681"/>
      <c r="E43" s="1681"/>
      <c r="F43" s="1681"/>
      <c r="G43" s="1681"/>
      <c r="H43" s="1682"/>
    </row>
    <row r="44" spans="2:8" ht="15.75" x14ac:dyDescent="0.25">
      <c r="B44" s="1680" t="s">
        <v>440</v>
      </c>
      <c r="C44" s="1681"/>
      <c r="D44" s="1681"/>
      <c r="E44" s="1681"/>
      <c r="F44" s="1681"/>
      <c r="G44" s="1681"/>
      <c r="H44" s="1682"/>
    </row>
    <row r="45" spans="2:8" ht="15.75" x14ac:dyDescent="0.25">
      <c r="B45" s="1680" t="s">
        <v>441</v>
      </c>
      <c r="C45" s="1681"/>
      <c r="D45" s="1681"/>
      <c r="E45" s="1681"/>
      <c r="F45" s="1681"/>
      <c r="G45" s="1681"/>
      <c r="H45" s="1682"/>
    </row>
    <row r="46" spans="2:8" ht="15.75" x14ac:dyDescent="0.25">
      <c r="B46" s="1680" t="s">
        <v>442</v>
      </c>
      <c r="C46" s="1681"/>
      <c r="D46" s="1681"/>
      <c r="E46" s="1681"/>
      <c r="F46" s="1681"/>
      <c r="G46" s="1681"/>
      <c r="H46" s="1682"/>
    </row>
    <row r="47" spans="2:8" ht="18.75" x14ac:dyDescent="0.3">
      <c r="B47" s="1685" t="s">
        <v>418</v>
      </c>
      <c r="C47" s="1686"/>
      <c r="D47" s="1686"/>
      <c r="E47" s="1686"/>
      <c r="F47" s="1686"/>
      <c r="G47" s="1686"/>
      <c r="H47" s="1687"/>
    </row>
    <row r="48" spans="2:8" x14ac:dyDescent="0.25">
      <c r="B48" s="1969"/>
      <c r="C48" s="1970"/>
      <c r="D48" s="1970"/>
      <c r="E48" s="413"/>
      <c r="F48" s="413"/>
      <c r="G48" s="413"/>
      <c r="H48" s="415"/>
    </row>
    <row r="49" spans="2:9" ht="15.75" thickBot="1" x14ac:dyDescent="0.3">
      <c r="B49" s="1971"/>
      <c r="C49" s="1972"/>
      <c r="D49" s="1972"/>
      <c r="E49" s="414"/>
      <c r="F49" s="414"/>
      <c r="G49" s="414"/>
      <c r="H49" s="416"/>
    </row>
    <row r="50" spans="2:9" ht="18.75" x14ac:dyDescent="0.3">
      <c r="G50" s="48" t="s">
        <v>443</v>
      </c>
      <c r="H50" s="64">
        <f>SUM(H13:H40)</f>
        <v>61910</v>
      </c>
    </row>
    <row r="51" spans="2:9" ht="18.75" x14ac:dyDescent="0.3">
      <c r="G51" s="48" t="s">
        <v>444</v>
      </c>
      <c r="H51" s="64">
        <f>+H50*0.16</f>
        <v>9905.6</v>
      </c>
    </row>
    <row r="52" spans="2:9" ht="19.5" thickBot="1" x14ac:dyDescent="0.35">
      <c r="G52" s="49" t="s">
        <v>445</v>
      </c>
      <c r="H52" s="65">
        <f>+H50+H51</f>
        <v>71815.600000000006</v>
      </c>
    </row>
    <row r="54" spans="2:9" x14ac:dyDescent="0.25">
      <c r="B54" s="1957"/>
      <c r="C54" s="1957"/>
      <c r="D54" s="1957"/>
      <c r="E54" s="1957"/>
      <c r="F54" s="1957"/>
      <c r="G54" s="508" t="s">
        <v>512</v>
      </c>
      <c r="H54" s="509">
        <f>+H52/2</f>
        <v>35907.800000000003</v>
      </c>
      <c r="I54" s="511" t="s">
        <v>1022</v>
      </c>
    </row>
    <row r="55" spans="2:9" ht="19.5" thickBot="1" x14ac:dyDescent="0.35">
      <c r="B55" s="1957"/>
      <c r="C55" s="1957"/>
      <c r="D55" s="1957"/>
      <c r="E55" s="1957"/>
      <c r="F55" s="1957"/>
      <c r="G55" s="149" t="s">
        <v>635</v>
      </c>
      <c r="H55" s="510">
        <f>+H52-H54</f>
        <v>35907.800000000003</v>
      </c>
    </row>
    <row r="56" spans="2:9" ht="15.75" thickTop="1" x14ac:dyDescent="0.25">
      <c r="B56" s="1968" t="s">
        <v>446</v>
      </c>
      <c r="C56" s="1968"/>
      <c r="D56" s="1968"/>
      <c r="E56" s="1968" t="s">
        <v>447</v>
      </c>
      <c r="F56" s="1968"/>
    </row>
  </sheetData>
  <mergeCells count="50">
    <mergeCell ref="E56:F56"/>
    <mergeCell ref="B56:D56"/>
    <mergeCell ref="B54:D55"/>
    <mergeCell ref="B25:D25"/>
    <mergeCell ref="B26:D26"/>
    <mergeCell ref="B27:D27"/>
    <mergeCell ref="B28:D28"/>
    <mergeCell ref="B29:D29"/>
    <mergeCell ref="B33:D33"/>
    <mergeCell ref="B34:D34"/>
    <mergeCell ref="B46:H46"/>
    <mergeCell ref="B47:H47"/>
    <mergeCell ref="B48:D48"/>
    <mergeCell ref="B49:D49"/>
    <mergeCell ref="E54:F55"/>
    <mergeCell ref="B36:D36"/>
    <mergeCell ref="B24:D24"/>
    <mergeCell ref="B42:H42"/>
    <mergeCell ref="B43:H43"/>
    <mergeCell ref="B44:H44"/>
    <mergeCell ref="B45:H45"/>
    <mergeCell ref="B35:D35"/>
    <mergeCell ref="B30:D30"/>
    <mergeCell ref="B31:D31"/>
    <mergeCell ref="B32:D32"/>
    <mergeCell ref="B37:D37"/>
    <mergeCell ref="B38:D38"/>
    <mergeCell ref="B39:D39"/>
    <mergeCell ref="B40:D40"/>
    <mergeCell ref="B23:D23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1:D21"/>
    <mergeCell ref="B22:D22"/>
    <mergeCell ref="B1:H1"/>
    <mergeCell ref="B2:H2"/>
    <mergeCell ref="B3:H3"/>
    <mergeCell ref="B4:H4"/>
    <mergeCell ref="B5:B6"/>
    <mergeCell ref="C5:C6"/>
    <mergeCell ref="D5:D6"/>
    <mergeCell ref="G5:G6"/>
    <mergeCell ref="H5:H6"/>
  </mergeCells>
  <pageMargins left="0.7" right="0.7" top="0.75" bottom="0.75" header="0.3" footer="0.3"/>
  <pageSetup scale="5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9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1738</v>
      </c>
      <c r="E5" s="410" t="s">
        <v>421</v>
      </c>
      <c r="F5" s="33" t="str">
        <f>VLOOKUP(F6,OBRAS!A1:B25,2,FALSE)</f>
        <v>ZURA, ANCONA, EL TAJO</v>
      </c>
      <c r="G5" s="1670" t="s">
        <v>423</v>
      </c>
      <c r="H5" s="1674">
        <v>46072</v>
      </c>
    </row>
    <row r="6" spans="2:8" ht="15.75" thickBot="1" x14ac:dyDescent="0.3">
      <c r="B6" s="1669"/>
      <c r="C6" s="1671"/>
      <c r="D6" s="1673"/>
      <c r="E6" s="411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182</v>
      </c>
      <c r="D7" s="36"/>
      <c r="E7" s="36"/>
      <c r="F7" s="35" t="s">
        <v>429</v>
      </c>
      <c r="G7" s="36" t="str">
        <f>VLOOKUP(C7,'BASE DATOS'!A1:J104,7,FALSE)</f>
        <v>chassinconexiones@prodigy.net.mx</v>
      </c>
      <c r="H7" s="41"/>
    </row>
    <row r="8" spans="2:8" x14ac:dyDescent="0.25">
      <c r="B8" s="40" t="s">
        <v>425</v>
      </c>
      <c r="C8" s="38" t="str">
        <f>VLOOKUP(C7,'BASE DATOS'!A1:J105,3,FALSE)</f>
        <v>CARR. PANAMERICANA CELAYA-SALAMANCA KM. 1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38090</v>
      </c>
      <c r="H9" s="42"/>
    </row>
    <row r="10" spans="2:8" x14ac:dyDescent="0.25">
      <c r="B10" s="40" t="s">
        <v>427</v>
      </c>
      <c r="C10" s="38" t="str">
        <f>VLOOKUP(C7,'BASE DATOS'!A1:J107,2,FALSE)</f>
        <v>HNC040824TJ6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461 6155910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1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977</v>
      </c>
      <c r="C13" s="1679"/>
      <c r="D13" s="1679"/>
      <c r="E13" s="60">
        <v>1</v>
      </c>
      <c r="F13" s="60" t="s">
        <v>449</v>
      </c>
      <c r="G13" s="62">
        <v>9748.98</v>
      </c>
      <c r="H13" s="56">
        <f>+E13*G13</f>
        <v>9748.98</v>
      </c>
    </row>
    <row r="14" spans="2:8" s="57" customFormat="1" ht="18.75" x14ac:dyDescent="0.3">
      <c r="B14" s="1984" t="s">
        <v>806</v>
      </c>
      <c r="C14" s="1985"/>
      <c r="D14" s="1985"/>
      <c r="E14" s="427"/>
      <c r="F14" s="427"/>
      <c r="G14" s="428"/>
      <c r="H14" s="425">
        <f>+E14*G14</f>
        <v>0</v>
      </c>
    </row>
    <row r="15" spans="2:8" s="57" customFormat="1" ht="18.75" x14ac:dyDescent="0.3">
      <c r="B15" s="1982" t="s">
        <v>978</v>
      </c>
      <c r="C15" s="1983"/>
      <c r="D15" s="1983"/>
      <c r="E15" s="427">
        <v>7</v>
      </c>
      <c r="F15" s="427" t="s">
        <v>449</v>
      </c>
      <c r="G15" s="428">
        <v>468.88</v>
      </c>
      <c r="H15" s="425">
        <f t="shared" ref="H15:H24" si="0">+E15*G15</f>
        <v>3282.16</v>
      </c>
    </row>
    <row r="16" spans="2:8" s="57" customFormat="1" ht="18.75" x14ac:dyDescent="0.3">
      <c r="B16" s="1982" t="s">
        <v>979</v>
      </c>
      <c r="C16" s="1983"/>
      <c r="D16" s="1983"/>
      <c r="E16" s="427"/>
      <c r="F16" s="427"/>
      <c r="G16" s="428"/>
      <c r="H16" s="425">
        <f t="shared" si="0"/>
        <v>0</v>
      </c>
    </row>
    <row r="17" spans="2:8" s="57" customFormat="1" ht="18.75" x14ac:dyDescent="0.3">
      <c r="B17" s="1984" t="s">
        <v>481</v>
      </c>
      <c r="C17" s="1985"/>
      <c r="D17" s="1985"/>
      <c r="E17" s="427"/>
      <c r="F17" s="427"/>
      <c r="G17" s="428"/>
      <c r="H17" s="425">
        <f t="shared" si="0"/>
        <v>0</v>
      </c>
    </row>
    <row r="18" spans="2:8" s="57" customFormat="1" ht="18.75" x14ac:dyDescent="0.3">
      <c r="B18" s="1982"/>
      <c r="C18" s="1983"/>
      <c r="D18" s="1983"/>
      <c r="E18" s="427"/>
      <c r="F18" s="427"/>
      <c r="G18" s="428"/>
      <c r="H18" s="425">
        <f t="shared" si="0"/>
        <v>0</v>
      </c>
    </row>
    <row r="19" spans="2:8" s="57" customFormat="1" ht="18.75" x14ac:dyDescent="0.3">
      <c r="B19" s="1982"/>
      <c r="C19" s="1983"/>
      <c r="D19" s="1983"/>
      <c r="E19" s="427"/>
      <c r="F19" s="427"/>
      <c r="G19" s="428"/>
      <c r="H19" s="425">
        <f t="shared" si="0"/>
        <v>0</v>
      </c>
    </row>
    <row r="20" spans="2:8" s="57" customFormat="1" ht="18.75" x14ac:dyDescent="0.3">
      <c r="B20" s="1982"/>
      <c r="C20" s="1983"/>
      <c r="D20" s="1983"/>
      <c r="E20" s="427"/>
      <c r="F20" s="427"/>
      <c r="G20" s="428"/>
      <c r="H20" s="425">
        <f t="shared" si="0"/>
        <v>0</v>
      </c>
    </row>
    <row r="21" spans="2:8" s="57" customFormat="1" ht="18.75" x14ac:dyDescent="0.3">
      <c r="B21" s="1982"/>
      <c r="C21" s="1983"/>
      <c r="D21" s="1983"/>
      <c r="E21" s="427"/>
      <c r="F21" s="427"/>
      <c r="G21" s="428"/>
      <c r="H21" s="425">
        <f t="shared" si="0"/>
        <v>0</v>
      </c>
    </row>
    <row r="22" spans="2:8" s="57" customFormat="1" ht="18.75" x14ac:dyDescent="0.3">
      <c r="B22" s="1982"/>
      <c r="C22" s="1983"/>
      <c r="D22" s="1983"/>
      <c r="E22" s="427"/>
      <c r="F22" s="427"/>
      <c r="G22" s="428"/>
      <c r="H22" s="425">
        <f t="shared" si="0"/>
        <v>0</v>
      </c>
    </row>
    <row r="23" spans="2:8" s="57" customFormat="1" ht="18.75" x14ac:dyDescent="0.3">
      <c r="B23" s="1982"/>
      <c r="C23" s="1983"/>
      <c r="D23" s="1983"/>
      <c r="E23" s="427"/>
      <c r="F23" s="427"/>
      <c r="G23" s="428"/>
      <c r="H23" s="425">
        <f t="shared" si="0"/>
        <v>0</v>
      </c>
    </row>
    <row r="24" spans="2:8" s="57" customFormat="1" ht="18.75" x14ac:dyDescent="0.3">
      <c r="B24" s="1982"/>
      <c r="C24" s="1983"/>
      <c r="D24" s="1983"/>
      <c r="E24" s="427"/>
      <c r="F24" s="427"/>
      <c r="G24" s="428"/>
      <c r="H24" s="425">
        <f t="shared" si="0"/>
        <v>0</v>
      </c>
    </row>
    <row r="25" spans="2:8" s="57" customFormat="1" ht="18.75" x14ac:dyDescent="0.3">
      <c r="B25" s="1982"/>
      <c r="C25" s="1983"/>
      <c r="D25" s="1983"/>
      <c r="E25" s="427"/>
      <c r="F25" s="427"/>
      <c r="G25" s="428"/>
      <c r="H25" s="42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78"/>
      <c r="C33" s="1979"/>
      <c r="D33" s="1979"/>
      <c r="E33" s="421"/>
      <c r="F33" s="421"/>
      <c r="G33" s="421"/>
      <c r="H33" s="423"/>
    </row>
    <row r="34" spans="2:8" x14ac:dyDescent="0.25">
      <c r="B34" s="1978"/>
      <c r="C34" s="1979"/>
      <c r="D34" s="1979"/>
      <c r="E34" s="421"/>
      <c r="F34" s="421"/>
      <c r="G34" s="421"/>
      <c r="H34" s="423"/>
    </row>
    <row r="35" spans="2:8" ht="15.75" thickBot="1" x14ac:dyDescent="0.3">
      <c r="B35" s="1980"/>
      <c r="C35" s="1981"/>
      <c r="D35" s="1981"/>
      <c r="E35" s="422"/>
      <c r="F35" s="422"/>
      <c r="G35" s="422"/>
      <c r="H35" s="424"/>
    </row>
    <row r="36" spans="2:8" ht="18.75" x14ac:dyDescent="0.3">
      <c r="G36" s="48" t="s">
        <v>443</v>
      </c>
      <c r="H36" s="64">
        <f>SUM(H13:H25)</f>
        <v>13031.14</v>
      </c>
    </row>
    <row r="37" spans="2:8" ht="18.75" x14ac:dyDescent="0.3">
      <c r="G37" s="48" t="s">
        <v>444</v>
      </c>
      <c r="H37" s="64">
        <f>+H36*0.16</f>
        <v>2084.9823999999999</v>
      </c>
    </row>
    <row r="38" spans="2:8" ht="19.5" thickBot="1" x14ac:dyDescent="0.35">
      <c r="G38" s="49" t="s">
        <v>445</v>
      </c>
      <c r="H38" s="65">
        <f>+H36+H37</f>
        <v>15116.1224</v>
      </c>
    </row>
    <row r="40" spans="2:8" x14ac:dyDescent="0.25">
      <c r="B40" s="1970"/>
      <c r="C40" s="1970"/>
      <c r="D40" s="1970"/>
      <c r="E40" s="1970"/>
      <c r="F40" s="1970"/>
    </row>
    <row r="41" spans="2:8" x14ac:dyDescent="0.25">
      <c r="B41" s="1970"/>
      <c r="C41" s="1970"/>
      <c r="D41" s="1970"/>
      <c r="E41" s="1970"/>
      <c r="F41" s="1970"/>
    </row>
    <row r="42" spans="2:8" x14ac:dyDescent="0.25">
      <c r="B42" s="1977" t="s">
        <v>446</v>
      </c>
      <c r="C42" s="1977"/>
      <c r="D42" s="1977"/>
      <c r="E42" s="1977" t="s">
        <v>447</v>
      </c>
      <c r="F42" s="1977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0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4.7109375" style="32" customWidth="1"/>
    <col min="4" max="4" width="14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980</v>
      </c>
      <c r="E5" s="429" t="s">
        <v>421</v>
      </c>
      <c r="F5" s="33" t="str">
        <f>VLOOKUP(F6,OBRAS!A1:B25,2,FALSE)</f>
        <v>EL TAJO</v>
      </c>
      <c r="G5" s="1670" t="s">
        <v>423</v>
      </c>
      <c r="H5" s="1674">
        <v>46073</v>
      </c>
    </row>
    <row r="6" spans="2:8" ht="15.75" thickBot="1" x14ac:dyDescent="0.3">
      <c r="B6" s="1669"/>
      <c r="C6" s="1671"/>
      <c r="D6" s="1673"/>
      <c r="E6" s="430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981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>AV. NORTE #08 COL. CENTRO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DOLORES HIDALGO, GTO</v>
      </c>
      <c r="D9" s="38"/>
      <c r="E9" s="38"/>
      <c r="F9" s="37" t="s">
        <v>431</v>
      </c>
      <c r="G9" s="50">
        <f>VLOOKUP(C7,'BASE DATOS'!A1:J106,9,FALSE)</f>
        <v>37800</v>
      </c>
      <c r="H9" s="42"/>
    </row>
    <row r="10" spans="2:8" x14ac:dyDescent="0.25">
      <c r="B10" s="40" t="s">
        <v>427</v>
      </c>
      <c r="C10" s="38" t="str">
        <f>VLOOKUP(C7,'BASE DATOS'!A1:J107,2,FALSE)</f>
        <v>EIMA810207G13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3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983</v>
      </c>
      <c r="C13" s="1679"/>
      <c r="D13" s="1679"/>
      <c r="E13" s="60">
        <v>1</v>
      </c>
      <c r="F13" s="60" t="s">
        <v>449</v>
      </c>
      <c r="G13" s="62">
        <v>5172.4137931034484</v>
      </c>
      <c r="H13" s="56">
        <f>+E13*G13</f>
        <v>5172.4137931034484</v>
      </c>
    </row>
    <row r="14" spans="2:8" s="57" customFormat="1" ht="18.75" x14ac:dyDescent="0.3">
      <c r="B14" s="1991" t="s">
        <v>851</v>
      </c>
      <c r="C14" s="1992"/>
      <c r="D14" s="1992"/>
      <c r="E14" s="441"/>
      <c r="F14" s="441"/>
      <c r="G14" s="442"/>
      <c r="H14" s="439">
        <f>+E14*G14</f>
        <v>0</v>
      </c>
    </row>
    <row r="15" spans="2:8" s="57" customFormat="1" ht="18.75" x14ac:dyDescent="0.3">
      <c r="B15" s="1993" t="s">
        <v>982</v>
      </c>
      <c r="C15" s="1994"/>
      <c r="D15" s="1994"/>
      <c r="E15" s="441"/>
      <c r="F15" s="441"/>
      <c r="G15" s="442"/>
      <c r="H15" s="439">
        <f t="shared" ref="H15:H24" si="0">+E15*G15</f>
        <v>0</v>
      </c>
    </row>
    <row r="16" spans="2:8" s="57" customFormat="1" ht="18.75" x14ac:dyDescent="0.3">
      <c r="B16" s="1991"/>
      <c r="C16" s="1992"/>
      <c r="D16" s="1992"/>
      <c r="E16" s="441"/>
      <c r="F16" s="441"/>
      <c r="G16" s="442"/>
      <c r="H16" s="439">
        <f t="shared" si="0"/>
        <v>0</v>
      </c>
    </row>
    <row r="17" spans="2:8" s="57" customFormat="1" ht="18.75" x14ac:dyDescent="0.3">
      <c r="B17" s="1991"/>
      <c r="C17" s="1992"/>
      <c r="D17" s="1992"/>
      <c r="E17" s="441"/>
      <c r="F17" s="441"/>
      <c r="G17" s="442"/>
      <c r="H17" s="439">
        <f t="shared" si="0"/>
        <v>0</v>
      </c>
    </row>
    <row r="18" spans="2:8" s="57" customFormat="1" ht="18.75" x14ac:dyDescent="0.3">
      <c r="B18" s="1991"/>
      <c r="C18" s="1992"/>
      <c r="D18" s="1992"/>
      <c r="E18" s="441"/>
      <c r="F18" s="441"/>
      <c r="G18" s="442"/>
      <c r="H18" s="439">
        <f t="shared" si="0"/>
        <v>0</v>
      </c>
    </row>
    <row r="19" spans="2:8" s="57" customFormat="1" ht="18.75" x14ac:dyDescent="0.3">
      <c r="B19" s="1991"/>
      <c r="C19" s="1992"/>
      <c r="D19" s="1992"/>
      <c r="E19" s="441"/>
      <c r="F19" s="441"/>
      <c r="G19" s="442"/>
      <c r="H19" s="439">
        <f t="shared" si="0"/>
        <v>0</v>
      </c>
    </row>
    <row r="20" spans="2:8" s="57" customFormat="1" ht="18.75" x14ac:dyDescent="0.3">
      <c r="B20" s="1991"/>
      <c r="C20" s="1992"/>
      <c r="D20" s="1992"/>
      <c r="E20" s="441"/>
      <c r="F20" s="441"/>
      <c r="G20" s="442"/>
      <c r="H20" s="439">
        <f t="shared" si="0"/>
        <v>0</v>
      </c>
    </row>
    <row r="21" spans="2:8" s="57" customFormat="1" ht="18.75" x14ac:dyDescent="0.3">
      <c r="B21" s="1991"/>
      <c r="C21" s="1992"/>
      <c r="D21" s="1992"/>
      <c r="E21" s="441"/>
      <c r="F21" s="441"/>
      <c r="G21" s="442"/>
      <c r="H21" s="439">
        <f t="shared" si="0"/>
        <v>0</v>
      </c>
    </row>
    <row r="22" spans="2:8" s="57" customFormat="1" ht="18.75" x14ac:dyDescent="0.3">
      <c r="B22" s="1991"/>
      <c r="C22" s="1992"/>
      <c r="D22" s="1992"/>
      <c r="E22" s="441"/>
      <c r="F22" s="441"/>
      <c r="G22" s="442"/>
      <c r="H22" s="439">
        <f t="shared" si="0"/>
        <v>0</v>
      </c>
    </row>
    <row r="23" spans="2:8" s="57" customFormat="1" ht="18.75" x14ac:dyDescent="0.3">
      <c r="B23" s="1991"/>
      <c r="C23" s="1992"/>
      <c r="D23" s="1992"/>
      <c r="E23" s="441"/>
      <c r="F23" s="441"/>
      <c r="G23" s="442"/>
      <c r="H23" s="439">
        <f t="shared" si="0"/>
        <v>0</v>
      </c>
    </row>
    <row r="24" spans="2:8" s="57" customFormat="1" ht="18.75" x14ac:dyDescent="0.3">
      <c r="B24" s="1991"/>
      <c r="C24" s="1992"/>
      <c r="D24" s="1992"/>
      <c r="E24" s="441"/>
      <c r="F24" s="441"/>
      <c r="G24" s="442"/>
      <c r="H24" s="439">
        <f t="shared" si="0"/>
        <v>0</v>
      </c>
    </row>
    <row r="25" spans="2:8" s="57" customFormat="1" ht="18.75" x14ac:dyDescent="0.3">
      <c r="B25" s="1991"/>
      <c r="C25" s="1992"/>
      <c r="D25" s="1992"/>
      <c r="E25" s="441"/>
      <c r="F25" s="441"/>
      <c r="G25" s="442"/>
      <c r="H25" s="44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1987"/>
      <c r="C33" s="1988"/>
      <c r="D33" s="1988"/>
      <c r="E33" s="435"/>
      <c r="F33" s="435"/>
      <c r="G33" s="435"/>
      <c r="H33" s="437"/>
    </row>
    <row r="34" spans="2:8" x14ac:dyDescent="0.25">
      <c r="B34" s="1987"/>
      <c r="C34" s="1988"/>
      <c r="D34" s="1988"/>
      <c r="E34" s="435"/>
      <c r="F34" s="435"/>
      <c r="G34" s="435"/>
      <c r="H34" s="437"/>
    </row>
    <row r="35" spans="2:8" ht="15.75" thickBot="1" x14ac:dyDescent="0.3">
      <c r="B35" s="1989"/>
      <c r="C35" s="1990"/>
      <c r="D35" s="1990"/>
      <c r="E35" s="436"/>
      <c r="F35" s="436"/>
      <c r="G35" s="436"/>
      <c r="H35" s="438"/>
    </row>
    <row r="36" spans="2:8" ht="18.75" x14ac:dyDescent="0.3">
      <c r="G36" s="48" t="s">
        <v>443</v>
      </c>
      <c r="H36" s="64">
        <f>SUM(H13:H25)</f>
        <v>5172.4137931034484</v>
      </c>
    </row>
    <row r="37" spans="2:8" ht="18.75" x14ac:dyDescent="0.3">
      <c r="G37" s="48" t="s">
        <v>444</v>
      </c>
      <c r="H37" s="64">
        <f>+H36*0.16</f>
        <v>827.58620689655174</v>
      </c>
    </row>
    <row r="38" spans="2:8" ht="19.5" thickBot="1" x14ac:dyDescent="0.35">
      <c r="G38" s="49" t="s">
        <v>445</v>
      </c>
      <c r="H38" s="65">
        <f>+H36+H37</f>
        <v>6000</v>
      </c>
    </row>
    <row r="40" spans="2:8" x14ac:dyDescent="0.25">
      <c r="B40" s="1979"/>
      <c r="C40" s="1979"/>
      <c r="D40" s="1979"/>
      <c r="E40" s="1979"/>
      <c r="F40" s="1979"/>
    </row>
    <row r="41" spans="2:8" x14ac:dyDescent="0.25">
      <c r="B41" s="1979"/>
      <c r="C41" s="1979"/>
      <c r="D41" s="1979"/>
      <c r="E41" s="1979"/>
      <c r="F41" s="1979"/>
    </row>
    <row r="42" spans="2:8" x14ac:dyDescent="0.25">
      <c r="B42" s="1986" t="s">
        <v>446</v>
      </c>
      <c r="C42" s="1986"/>
      <c r="D42" s="1986"/>
      <c r="E42" s="1986" t="s">
        <v>447</v>
      </c>
      <c r="F42" s="198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1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7109375" style="32" customWidth="1"/>
    <col min="4" max="4" width="14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986</v>
      </c>
      <c r="E5" s="432" t="s">
        <v>421</v>
      </c>
      <c r="F5" s="33" t="str">
        <f>VLOOKUP(F6,OBRAS!A1:B25,2,FALSE)</f>
        <v>RESIDENCIAL ZURA</v>
      </c>
      <c r="G5" s="1670" t="s">
        <v>423</v>
      </c>
      <c r="H5" s="1674">
        <v>46073</v>
      </c>
    </row>
    <row r="6" spans="2:8" ht="15.75" thickBot="1" x14ac:dyDescent="0.3">
      <c r="B6" s="1669"/>
      <c r="C6" s="1671"/>
      <c r="D6" s="1673"/>
      <c r="E6" s="433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513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EJIDO DE SAN ANTONIO #112, COL. QUINTA ARBOLEDAS</v>
      </c>
      <c r="D8" s="38"/>
      <c r="E8" s="38"/>
      <c r="F8" s="37" t="s">
        <v>430</v>
      </c>
      <c r="G8" s="38" t="str">
        <f>VLOOKUP(C7,'BASE DATOS'!A1:J105,8,FALSE)</f>
        <v>MECANICO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38098</v>
      </c>
      <c r="H9" s="42"/>
    </row>
    <row r="10" spans="2:8" x14ac:dyDescent="0.25">
      <c r="B10" s="40" t="s">
        <v>427</v>
      </c>
      <c r="C10" s="38" t="str">
        <f>VLOOKUP(C7,'BASE DATOS'!A1:J107,2,FALSE)</f>
        <v>PUCR850723DM5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>
        <f>VLOOKUP(C7,'BASE DATOS'!A1:J108,6,FALSE)</f>
        <v>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3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987</v>
      </c>
      <c r="C13" s="1679"/>
      <c r="D13" s="1679"/>
      <c r="E13" s="60">
        <v>1</v>
      </c>
      <c r="F13" s="60" t="s">
        <v>462</v>
      </c>
      <c r="G13" s="62">
        <v>1200</v>
      </c>
      <c r="H13" s="56">
        <f>+E13*G13</f>
        <v>1200</v>
      </c>
    </row>
    <row r="14" spans="2:8" s="57" customFormat="1" ht="18.75" x14ac:dyDescent="0.3">
      <c r="B14" s="1995" t="s">
        <v>989</v>
      </c>
      <c r="C14" s="1996"/>
      <c r="D14" s="1996"/>
      <c r="E14" s="452"/>
      <c r="F14" s="452"/>
      <c r="G14" s="453"/>
      <c r="H14" s="450">
        <f>+E14*G14</f>
        <v>0</v>
      </c>
    </row>
    <row r="15" spans="2:8" s="57" customFormat="1" ht="18.75" x14ac:dyDescent="0.3">
      <c r="B15" s="1997" t="s">
        <v>988</v>
      </c>
      <c r="C15" s="1998"/>
      <c r="D15" s="1998"/>
      <c r="E15" s="452"/>
      <c r="F15" s="452"/>
      <c r="G15" s="453"/>
      <c r="H15" s="450">
        <f t="shared" ref="H15:H24" si="0">+E15*G15</f>
        <v>0</v>
      </c>
    </row>
    <row r="16" spans="2:8" s="57" customFormat="1" ht="18.75" x14ac:dyDescent="0.3">
      <c r="B16" s="1995"/>
      <c r="C16" s="1996"/>
      <c r="D16" s="1996"/>
      <c r="E16" s="452"/>
      <c r="F16" s="452"/>
      <c r="G16" s="453"/>
      <c r="H16" s="450">
        <f t="shared" si="0"/>
        <v>0</v>
      </c>
    </row>
    <row r="17" spans="2:8" s="57" customFormat="1" ht="18.75" x14ac:dyDescent="0.3">
      <c r="B17" s="1995"/>
      <c r="C17" s="1996"/>
      <c r="D17" s="1996"/>
      <c r="E17" s="452"/>
      <c r="F17" s="452"/>
      <c r="G17" s="453"/>
      <c r="H17" s="450">
        <f t="shared" si="0"/>
        <v>0</v>
      </c>
    </row>
    <row r="18" spans="2:8" s="57" customFormat="1" ht="18.75" x14ac:dyDescent="0.3">
      <c r="B18" s="1995"/>
      <c r="C18" s="1996"/>
      <c r="D18" s="1996"/>
      <c r="E18" s="452"/>
      <c r="F18" s="452"/>
      <c r="G18" s="453"/>
      <c r="H18" s="450">
        <f t="shared" si="0"/>
        <v>0</v>
      </c>
    </row>
    <row r="19" spans="2:8" s="57" customFormat="1" ht="18.75" x14ac:dyDescent="0.3">
      <c r="B19" s="1995"/>
      <c r="C19" s="1996"/>
      <c r="D19" s="1996"/>
      <c r="E19" s="452"/>
      <c r="F19" s="452"/>
      <c r="G19" s="453"/>
      <c r="H19" s="450">
        <f t="shared" si="0"/>
        <v>0</v>
      </c>
    </row>
    <row r="20" spans="2:8" s="57" customFormat="1" ht="18.75" x14ac:dyDescent="0.3">
      <c r="B20" s="1995"/>
      <c r="C20" s="1996"/>
      <c r="D20" s="1996"/>
      <c r="E20" s="452"/>
      <c r="F20" s="452"/>
      <c r="G20" s="453"/>
      <c r="H20" s="450">
        <f t="shared" si="0"/>
        <v>0</v>
      </c>
    </row>
    <row r="21" spans="2:8" s="57" customFormat="1" ht="18.75" x14ac:dyDescent="0.3">
      <c r="B21" s="1995"/>
      <c r="C21" s="1996"/>
      <c r="D21" s="1996"/>
      <c r="E21" s="452"/>
      <c r="F21" s="452"/>
      <c r="G21" s="453"/>
      <c r="H21" s="450">
        <f t="shared" si="0"/>
        <v>0</v>
      </c>
    </row>
    <row r="22" spans="2:8" s="57" customFormat="1" ht="18.75" x14ac:dyDescent="0.3">
      <c r="B22" s="1995"/>
      <c r="C22" s="1996"/>
      <c r="D22" s="1996"/>
      <c r="E22" s="452"/>
      <c r="F22" s="452"/>
      <c r="G22" s="453"/>
      <c r="H22" s="450">
        <f t="shared" si="0"/>
        <v>0</v>
      </c>
    </row>
    <row r="23" spans="2:8" s="57" customFormat="1" ht="18.75" x14ac:dyDescent="0.3">
      <c r="B23" s="1995"/>
      <c r="C23" s="1996"/>
      <c r="D23" s="1996"/>
      <c r="E23" s="452"/>
      <c r="F23" s="452"/>
      <c r="G23" s="453"/>
      <c r="H23" s="450">
        <f t="shared" si="0"/>
        <v>0</v>
      </c>
    </row>
    <row r="24" spans="2:8" s="57" customFormat="1" ht="18.75" x14ac:dyDescent="0.3">
      <c r="B24" s="1995"/>
      <c r="C24" s="1996"/>
      <c r="D24" s="1996"/>
      <c r="E24" s="452"/>
      <c r="F24" s="452"/>
      <c r="G24" s="453"/>
      <c r="H24" s="450">
        <f t="shared" si="0"/>
        <v>0</v>
      </c>
    </row>
    <row r="25" spans="2:8" s="57" customFormat="1" ht="18.75" x14ac:dyDescent="0.3">
      <c r="B25" s="1995"/>
      <c r="C25" s="1996"/>
      <c r="D25" s="1996"/>
      <c r="E25" s="452"/>
      <c r="F25" s="452"/>
      <c r="G25" s="453"/>
      <c r="H25" s="45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000"/>
      <c r="C33" s="2001"/>
      <c r="D33" s="2001"/>
      <c r="E33" s="446"/>
      <c r="F33" s="446"/>
      <c r="G33" s="446"/>
      <c r="H33" s="448"/>
    </row>
    <row r="34" spans="2:8" x14ac:dyDescent="0.25">
      <c r="B34" s="2000"/>
      <c r="C34" s="2001"/>
      <c r="D34" s="2001"/>
      <c r="E34" s="446"/>
      <c r="F34" s="446"/>
      <c r="G34" s="446"/>
      <c r="H34" s="448"/>
    </row>
    <row r="35" spans="2:8" ht="15.75" thickBot="1" x14ac:dyDescent="0.3">
      <c r="B35" s="2002"/>
      <c r="C35" s="2003"/>
      <c r="D35" s="2003"/>
      <c r="E35" s="447"/>
      <c r="F35" s="447"/>
      <c r="G35" s="447"/>
      <c r="H35" s="449"/>
    </row>
    <row r="36" spans="2:8" ht="18.75" x14ac:dyDescent="0.3">
      <c r="G36" s="48" t="s">
        <v>443</v>
      </c>
      <c r="H36" s="64">
        <f>SUM(H13:H25)</f>
        <v>1200</v>
      </c>
    </row>
    <row r="37" spans="2:8" ht="18.75" x14ac:dyDescent="0.3">
      <c r="G37" s="48" t="s">
        <v>444</v>
      </c>
      <c r="H37" s="64">
        <f>+H36*0.16</f>
        <v>192</v>
      </c>
    </row>
    <row r="38" spans="2:8" ht="19.5" thickBot="1" x14ac:dyDescent="0.35">
      <c r="G38" s="49" t="s">
        <v>445</v>
      </c>
      <c r="H38" s="65">
        <f>+H36+H37</f>
        <v>1392</v>
      </c>
    </row>
    <row r="40" spans="2:8" x14ac:dyDescent="0.25">
      <c r="B40" s="1988"/>
      <c r="C40" s="1988"/>
      <c r="D40" s="1988"/>
      <c r="E40" s="1988"/>
      <c r="F40" s="1988"/>
    </row>
    <row r="41" spans="2:8" x14ac:dyDescent="0.25">
      <c r="B41" s="1988"/>
      <c r="C41" s="1988"/>
      <c r="D41" s="1988"/>
      <c r="E41" s="1988"/>
      <c r="F41" s="1988"/>
    </row>
    <row r="42" spans="2:8" x14ac:dyDescent="0.25">
      <c r="B42" s="1999" t="s">
        <v>446</v>
      </c>
      <c r="C42" s="1999"/>
      <c r="D42" s="1999"/>
      <c r="E42" s="1999" t="s">
        <v>447</v>
      </c>
      <c r="F42" s="1999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2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3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-1741</v>
      </c>
      <c r="E5" s="443" t="s">
        <v>421</v>
      </c>
      <c r="F5" s="33" t="str">
        <f>VLOOKUP(F6,OBRAS!A1:B25,2,FALSE)</f>
        <v>ZURA, ANCONA, EL TAJO</v>
      </c>
      <c r="G5" s="1670" t="s">
        <v>423</v>
      </c>
      <c r="H5" s="1674">
        <v>46063</v>
      </c>
    </row>
    <row r="6" spans="2:8" ht="15.75" thickBot="1" x14ac:dyDescent="0.3">
      <c r="B6" s="1669"/>
      <c r="C6" s="1671"/>
      <c r="D6" s="1673"/>
      <c r="E6" s="444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DATOS'!A1:J104,7,FALSE)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DATOS'!A1:J105,3,FALSE)</f>
        <v>SANTA ANA #206 INT. 4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LEON, GTO</v>
      </c>
      <c r="D9" s="38"/>
      <c r="E9" s="38"/>
      <c r="F9" s="37" t="s">
        <v>431</v>
      </c>
      <c r="G9" s="50">
        <f>VLOOKUP(C7,'BASE DATOS'!A1:J106,9,FALSE)</f>
        <v>37410</v>
      </c>
      <c r="H9" s="42"/>
    </row>
    <row r="10" spans="2:8" x14ac:dyDescent="0.25">
      <c r="B10" s="40" t="s">
        <v>427</v>
      </c>
      <c r="C10" s="38" t="str">
        <f>VLOOKUP(C7,'BASE DATOS'!A1:J107,2,FALSE)</f>
        <v>HEAC841104392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4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848</v>
      </c>
      <c r="C13" s="1679"/>
      <c r="D13" s="1679"/>
      <c r="E13" s="60">
        <v>3</v>
      </c>
      <c r="F13" s="60" t="s">
        <v>449</v>
      </c>
      <c r="G13" s="62">
        <v>2395</v>
      </c>
      <c r="H13" s="56">
        <f>+E13*G13</f>
        <v>7185</v>
      </c>
    </row>
    <row r="14" spans="2:8" s="57" customFormat="1" ht="18.75" x14ac:dyDescent="0.3">
      <c r="B14" s="2009" t="s">
        <v>849</v>
      </c>
      <c r="C14" s="2010"/>
      <c r="D14" s="2010"/>
      <c r="E14" s="463">
        <v>3</v>
      </c>
      <c r="F14" s="463" t="s">
        <v>449</v>
      </c>
      <c r="G14" s="464">
        <v>1023</v>
      </c>
      <c r="H14" s="461">
        <f>+E14*G14</f>
        <v>3069</v>
      </c>
    </row>
    <row r="15" spans="2:8" s="57" customFormat="1" ht="18.75" x14ac:dyDescent="0.3">
      <c r="B15" s="2009" t="s">
        <v>844</v>
      </c>
      <c r="C15" s="2010"/>
      <c r="D15" s="2010"/>
      <c r="E15" s="463">
        <v>3</v>
      </c>
      <c r="F15" s="463" t="s">
        <v>449</v>
      </c>
      <c r="G15" s="464">
        <v>999</v>
      </c>
      <c r="H15" s="461">
        <f t="shared" ref="H15:H24" si="0">+E15*G15</f>
        <v>2997</v>
      </c>
    </row>
    <row r="16" spans="2:8" s="57" customFormat="1" ht="18.75" x14ac:dyDescent="0.3">
      <c r="B16" s="2009" t="s">
        <v>990</v>
      </c>
      <c r="C16" s="2010"/>
      <c r="D16" s="2010"/>
      <c r="E16" s="463">
        <v>3</v>
      </c>
      <c r="F16" s="463" t="s">
        <v>449</v>
      </c>
      <c r="G16" s="464">
        <v>1451</v>
      </c>
      <c r="H16" s="461">
        <f t="shared" si="0"/>
        <v>4353</v>
      </c>
    </row>
    <row r="17" spans="2:8" s="57" customFormat="1" ht="18.75" x14ac:dyDescent="0.3">
      <c r="B17" s="2009" t="s">
        <v>991</v>
      </c>
      <c r="C17" s="2010"/>
      <c r="D17" s="2010"/>
      <c r="E17" s="463">
        <v>3</v>
      </c>
      <c r="F17" s="463" t="s">
        <v>449</v>
      </c>
      <c r="G17" s="464">
        <v>999</v>
      </c>
      <c r="H17" s="461">
        <f t="shared" si="0"/>
        <v>2997</v>
      </c>
    </row>
    <row r="18" spans="2:8" s="57" customFormat="1" ht="18.75" x14ac:dyDescent="0.3">
      <c r="B18" s="2009" t="s">
        <v>992</v>
      </c>
      <c r="C18" s="2010"/>
      <c r="D18" s="2010"/>
      <c r="E18" s="463">
        <v>3</v>
      </c>
      <c r="F18" s="463" t="s">
        <v>449</v>
      </c>
      <c r="G18" s="464">
        <v>2265</v>
      </c>
      <c r="H18" s="461">
        <f t="shared" si="0"/>
        <v>6795</v>
      </c>
    </row>
    <row r="19" spans="2:8" s="57" customFormat="1" ht="18.75" x14ac:dyDescent="0.3">
      <c r="B19" s="2009" t="s">
        <v>993</v>
      </c>
      <c r="C19" s="2010"/>
      <c r="D19" s="2010"/>
      <c r="E19" s="463">
        <v>3</v>
      </c>
      <c r="F19" s="463" t="s">
        <v>449</v>
      </c>
      <c r="G19" s="464">
        <v>2356</v>
      </c>
      <c r="H19" s="461">
        <f t="shared" si="0"/>
        <v>7068</v>
      </c>
    </row>
    <row r="20" spans="2:8" s="57" customFormat="1" ht="18.75" x14ac:dyDescent="0.3">
      <c r="B20" s="2011" t="s">
        <v>994</v>
      </c>
      <c r="C20" s="2012"/>
      <c r="D20" s="2012"/>
      <c r="E20" s="463"/>
      <c r="F20" s="463"/>
      <c r="G20" s="464"/>
      <c r="H20" s="461">
        <f t="shared" si="0"/>
        <v>0</v>
      </c>
    </row>
    <row r="21" spans="2:8" s="57" customFormat="1" ht="18.75" x14ac:dyDescent="0.3">
      <c r="B21" s="2009"/>
      <c r="C21" s="2010"/>
      <c r="D21" s="2010"/>
      <c r="E21" s="463"/>
      <c r="F21" s="463"/>
      <c r="G21" s="464"/>
      <c r="H21" s="461">
        <f t="shared" si="0"/>
        <v>0</v>
      </c>
    </row>
    <row r="22" spans="2:8" s="57" customFormat="1" ht="18.75" x14ac:dyDescent="0.3">
      <c r="B22" s="2009"/>
      <c r="C22" s="2010"/>
      <c r="D22" s="2010"/>
      <c r="E22" s="463"/>
      <c r="F22" s="463"/>
      <c r="G22" s="464"/>
      <c r="H22" s="461">
        <f t="shared" si="0"/>
        <v>0</v>
      </c>
    </row>
    <row r="23" spans="2:8" s="57" customFormat="1" ht="18.75" x14ac:dyDescent="0.3">
      <c r="B23" s="2009"/>
      <c r="C23" s="2010"/>
      <c r="D23" s="2010"/>
      <c r="E23" s="463"/>
      <c r="F23" s="463"/>
      <c r="G23" s="464"/>
      <c r="H23" s="461">
        <f t="shared" si="0"/>
        <v>0</v>
      </c>
    </row>
    <row r="24" spans="2:8" s="57" customFormat="1" ht="18.75" x14ac:dyDescent="0.3">
      <c r="B24" s="2009"/>
      <c r="C24" s="2010"/>
      <c r="D24" s="2010"/>
      <c r="E24" s="463"/>
      <c r="F24" s="463"/>
      <c r="G24" s="464"/>
      <c r="H24" s="461">
        <f t="shared" si="0"/>
        <v>0</v>
      </c>
    </row>
    <row r="25" spans="2:8" s="57" customFormat="1" ht="18.75" x14ac:dyDescent="0.3">
      <c r="B25" s="2009"/>
      <c r="C25" s="2010"/>
      <c r="D25" s="2010"/>
      <c r="E25" s="463"/>
      <c r="F25" s="463"/>
      <c r="G25" s="464"/>
      <c r="H25" s="46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005"/>
      <c r="C33" s="2006"/>
      <c r="D33" s="2006"/>
      <c r="E33" s="457"/>
      <c r="F33" s="457"/>
      <c r="G33" s="457"/>
      <c r="H33" s="459"/>
    </row>
    <row r="34" spans="2:8" x14ac:dyDescent="0.25">
      <c r="B34" s="2005"/>
      <c r="C34" s="2006"/>
      <c r="D34" s="2006"/>
      <c r="E34" s="457"/>
      <c r="F34" s="457"/>
      <c r="G34" s="457"/>
      <c r="H34" s="459"/>
    </row>
    <row r="35" spans="2:8" ht="15.75" thickBot="1" x14ac:dyDescent="0.3">
      <c r="B35" s="2007"/>
      <c r="C35" s="2008"/>
      <c r="D35" s="2008"/>
      <c r="E35" s="458"/>
      <c r="F35" s="458"/>
      <c r="G35" s="458"/>
      <c r="H35" s="460"/>
    </row>
    <row r="36" spans="2:8" ht="18.75" x14ac:dyDescent="0.3">
      <c r="G36" s="48" t="s">
        <v>443</v>
      </c>
      <c r="H36" s="64">
        <f>SUM(H13:H25)</f>
        <v>34464</v>
      </c>
    </row>
    <row r="37" spans="2:8" ht="18.75" x14ac:dyDescent="0.3">
      <c r="G37" s="48" t="s">
        <v>444</v>
      </c>
      <c r="H37" s="64">
        <f>+H36*0.16</f>
        <v>5514.24</v>
      </c>
    </row>
    <row r="38" spans="2:8" ht="19.5" thickBot="1" x14ac:dyDescent="0.35">
      <c r="G38" s="49" t="s">
        <v>445</v>
      </c>
      <c r="H38" s="65">
        <f>+H36+H37</f>
        <v>39978.239999999998</v>
      </c>
    </row>
    <row r="40" spans="2:8" x14ac:dyDescent="0.25">
      <c r="B40" s="2001"/>
      <c r="C40" s="2001"/>
      <c r="D40" s="2001"/>
      <c r="E40" s="2001"/>
      <c r="F40" s="2001"/>
    </row>
    <row r="41" spans="2:8" x14ac:dyDescent="0.25">
      <c r="B41" s="2001"/>
      <c r="C41" s="2001"/>
      <c r="D41" s="2001"/>
      <c r="E41" s="2001"/>
      <c r="F41" s="2001"/>
    </row>
    <row r="42" spans="2:8" x14ac:dyDescent="0.25">
      <c r="B42" s="2004" t="s">
        <v>446</v>
      </c>
      <c r="C42" s="2004"/>
      <c r="D42" s="2004"/>
      <c r="E42" s="2004" t="s">
        <v>447</v>
      </c>
      <c r="F42" s="2004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3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4.5703125" style="32" customWidth="1"/>
    <col min="4" max="4" width="1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995</v>
      </c>
      <c r="E5" s="443" t="s">
        <v>421</v>
      </c>
      <c r="F5" s="33" t="str">
        <f>VLOOKUP(F6,OBRAS!A1:B25,2,FALSE)</f>
        <v>RESIDENCIAL ANCONA</v>
      </c>
      <c r="G5" s="1670" t="s">
        <v>423</v>
      </c>
      <c r="H5" s="1674">
        <v>46065</v>
      </c>
    </row>
    <row r="6" spans="2:8" ht="15.75" thickBot="1" x14ac:dyDescent="0.3">
      <c r="B6" s="1669"/>
      <c r="C6" s="1671"/>
      <c r="D6" s="1673"/>
      <c r="E6" s="444" t="s">
        <v>422</v>
      </c>
      <c r="F6" s="34" t="s">
        <v>392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DATOS'!A1:J104,7,FALSE)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DATOS'!A1:J105,3,FALSE)</f>
        <v>SANTA ANA #206 INT. 4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LEON, GTO</v>
      </c>
      <c r="D9" s="38"/>
      <c r="E9" s="38"/>
      <c r="F9" s="37" t="s">
        <v>431</v>
      </c>
      <c r="G9" s="50">
        <f>VLOOKUP(C7,'BASE DATOS'!A1:J106,9,FALSE)</f>
        <v>37410</v>
      </c>
      <c r="H9" s="42"/>
    </row>
    <row r="10" spans="2:8" x14ac:dyDescent="0.25">
      <c r="B10" s="40" t="s">
        <v>427</v>
      </c>
      <c r="C10" s="38" t="str">
        <f>VLOOKUP(C7,'BASE DATOS'!A1:J107,2,FALSE)</f>
        <v>HEAC841104392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4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848</v>
      </c>
      <c r="C13" s="1679"/>
      <c r="D13" s="1679"/>
      <c r="E13" s="60">
        <v>1</v>
      </c>
      <c r="F13" s="60" t="s">
        <v>449</v>
      </c>
      <c r="G13" s="62">
        <v>675</v>
      </c>
      <c r="H13" s="56">
        <f>+E13*G13</f>
        <v>675</v>
      </c>
    </row>
    <row r="14" spans="2:8" s="57" customFormat="1" ht="18.75" x14ac:dyDescent="0.3">
      <c r="B14" s="2009" t="s">
        <v>849</v>
      </c>
      <c r="C14" s="2010"/>
      <c r="D14" s="2010"/>
      <c r="E14" s="463">
        <v>1</v>
      </c>
      <c r="F14" s="463" t="s">
        <v>449</v>
      </c>
      <c r="G14" s="464">
        <v>585</v>
      </c>
      <c r="H14" s="461">
        <f>+E14*G14</f>
        <v>585</v>
      </c>
    </row>
    <row r="15" spans="2:8" s="57" customFormat="1" ht="18.75" x14ac:dyDescent="0.3">
      <c r="B15" s="2009" t="s">
        <v>844</v>
      </c>
      <c r="C15" s="2010"/>
      <c r="D15" s="2010"/>
      <c r="E15" s="463">
        <v>1</v>
      </c>
      <c r="F15" s="463" t="s">
        <v>449</v>
      </c>
      <c r="G15" s="464">
        <v>898</v>
      </c>
      <c r="H15" s="461">
        <f t="shared" ref="H15:H24" si="0">+E15*G15</f>
        <v>898</v>
      </c>
    </row>
    <row r="16" spans="2:8" s="57" customFormat="1" ht="18.75" x14ac:dyDescent="0.3">
      <c r="B16" s="2009" t="s">
        <v>990</v>
      </c>
      <c r="C16" s="2010"/>
      <c r="D16" s="2010"/>
      <c r="E16" s="463">
        <v>1</v>
      </c>
      <c r="F16" s="463" t="s">
        <v>449</v>
      </c>
      <c r="G16" s="464">
        <v>980</v>
      </c>
      <c r="H16" s="461">
        <f t="shared" si="0"/>
        <v>980</v>
      </c>
    </row>
    <row r="17" spans="2:8" s="57" customFormat="1" ht="18.75" x14ac:dyDescent="0.3">
      <c r="B17" s="2009" t="s">
        <v>991</v>
      </c>
      <c r="C17" s="2010"/>
      <c r="D17" s="2010"/>
      <c r="E17" s="463">
        <v>1</v>
      </c>
      <c r="F17" s="463" t="s">
        <v>449</v>
      </c>
      <c r="G17" s="464">
        <v>1200</v>
      </c>
      <c r="H17" s="461">
        <f t="shared" si="0"/>
        <v>1200</v>
      </c>
    </row>
    <row r="18" spans="2:8" s="57" customFormat="1" ht="18.75" x14ac:dyDescent="0.3">
      <c r="B18" s="2009" t="s">
        <v>992</v>
      </c>
      <c r="C18" s="2010"/>
      <c r="D18" s="2010"/>
      <c r="E18" s="463">
        <v>1</v>
      </c>
      <c r="F18" s="463" t="s">
        <v>449</v>
      </c>
      <c r="G18" s="464">
        <v>2265</v>
      </c>
      <c r="H18" s="461">
        <f t="shared" si="0"/>
        <v>2265</v>
      </c>
    </row>
    <row r="19" spans="2:8" s="57" customFormat="1" ht="18.75" x14ac:dyDescent="0.3">
      <c r="B19" s="2009" t="s">
        <v>993</v>
      </c>
      <c r="C19" s="2010"/>
      <c r="D19" s="2010"/>
      <c r="E19" s="463">
        <v>1</v>
      </c>
      <c r="F19" s="463" t="s">
        <v>449</v>
      </c>
      <c r="G19" s="464">
        <v>2356</v>
      </c>
      <c r="H19" s="461">
        <f t="shared" si="0"/>
        <v>2356</v>
      </c>
    </row>
    <row r="20" spans="2:8" s="57" customFormat="1" ht="18.75" x14ac:dyDescent="0.3">
      <c r="B20" s="2011" t="s">
        <v>996</v>
      </c>
      <c r="C20" s="2012"/>
      <c r="D20" s="2012"/>
      <c r="E20" s="463"/>
      <c r="F20" s="463"/>
      <c r="G20" s="464"/>
      <c r="H20" s="461">
        <f t="shared" si="0"/>
        <v>0</v>
      </c>
    </row>
    <row r="21" spans="2:8" s="57" customFormat="1" ht="18.75" x14ac:dyDescent="0.3">
      <c r="B21" s="2009"/>
      <c r="C21" s="2010"/>
      <c r="D21" s="2010"/>
      <c r="E21" s="463"/>
      <c r="F21" s="463"/>
      <c r="G21" s="464"/>
      <c r="H21" s="461">
        <f t="shared" si="0"/>
        <v>0</v>
      </c>
    </row>
    <row r="22" spans="2:8" s="57" customFormat="1" ht="18.75" x14ac:dyDescent="0.3">
      <c r="B22" s="2009"/>
      <c r="C22" s="2010"/>
      <c r="D22" s="2010"/>
      <c r="E22" s="463"/>
      <c r="F22" s="463"/>
      <c r="G22" s="464"/>
      <c r="H22" s="461">
        <f t="shared" si="0"/>
        <v>0</v>
      </c>
    </row>
    <row r="23" spans="2:8" s="57" customFormat="1" ht="18.75" x14ac:dyDescent="0.3">
      <c r="B23" s="2009"/>
      <c r="C23" s="2010"/>
      <c r="D23" s="2010"/>
      <c r="E23" s="463"/>
      <c r="F23" s="463"/>
      <c r="G23" s="464"/>
      <c r="H23" s="461">
        <f t="shared" si="0"/>
        <v>0</v>
      </c>
    </row>
    <row r="24" spans="2:8" s="57" customFormat="1" ht="18.75" x14ac:dyDescent="0.3">
      <c r="B24" s="2009"/>
      <c r="C24" s="2010"/>
      <c r="D24" s="2010"/>
      <c r="E24" s="463"/>
      <c r="F24" s="463"/>
      <c r="G24" s="464"/>
      <c r="H24" s="461">
        <f t="shared" si="0"/>
        <v>0</v>
      </c>
    </row>
    <row r="25" spans="2:8" s="57" customFormat="1" ht="18.75" x14ac:dyDescent="0.3">
      <c r="B25" s="2009"/>
      <c r="C25" s="2010"/>
      <c r="D25" s="2010"/>
      <c r="E25" s="463"/>
      <c r="F25" s="463"/>
      <c r="G25" s="464"/>
      <c r="H25" s="46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005"/>
      <c r="C33" s="2006"/>
      <c r="D33" s="2006"/>
      <c r="E33" s="457"/>
      <c r="F33" s="457"/>
      <c r="G33" s="457"/>
      <c r="H33" s="459"/>
    </row>
    <row r="34" spans="2:8" x14ac:dyDescent="0.25">
      <c r="B34" s="2005"/>
      <c r="C34" s="2006"/>
      <c r="D34" s="2006"/>
      <c r="E34" s="457"/>
      <c r="F34" s="457"/>
      <c r="G34" s="457"/>
      <c r="H34" s="459"/>
    </row>
    <row r="35" spans="2:8" ht="15.75" thickBot="1" x14ac:dyDescent="0.3">
      <c r="B35" s="2007"/>
      <c r="C35" s="2008"/>
      <c r="D35" s="2008"/>
      <c r="E35" s="458"/>
      <c r="F35" s="458"/>
      <c r="G35" s="458"/>
      <c r="H35" s="460"/>
    </row>
    <row r="36" spans="2:8" ht="18.75" x14ac:dyDescent="0.3">
      <c r="G36" s="48" t="s">
        <v>443</v>
      </c>
      <c r="H36" s="64">
        <f>SUM(H13:H25)</f>
        <v>8959</v>
      </c>
    </row>
    <row r="37" spans="2:8" ht="18.75" x14ac:dyDescent="0.3">
      <c r="G37" s="48" t="s">
        <v>444</v>
      </c>
      <c r="H37" s="64">
        <f>+H36*0.16</f>
        <v>1433.44</v>
      </c>
    </row>
    <row r="38" spans="2:8" ht="19.5" thickBot="1" x14ac:dyDescent="0.35">
      <c r="G38" s="49" t="s">
        <v>445</v>
      </c>
      <c r="H38" s="65">
        <f>+H36+H37</f>
        <v>10392.44</v>
      </c>
    </row>
    <row r="40" spans="2:8" x14ac:dyDescent="0.25">
      <c r="B40" s="2001"/>
      <c r="C40" s="2001"/>
      <c r="D40" s="2001"/>
      <c r="E40" s="2001"/>
      <c r="F40" s="2001"/>
    </row>
    <row r="41" spans="2:8" x14ac:dyDescent="0.25">
      <c r="B41" s="2001"/>
      <c r="C41" s="2001"/>
      <c r="D41" s="2001"/>
      <c r="E41" s="2001"/>
      <c r="F41" s="2001"/>
    </row>
    <row r="42" spans="2:8" x14ac:dyDescent="0.25">
      <c r="B42" s="2004" t="s">
        <v>446</v>
      </c>
      <c r="C42" s="2004"/>
      <c r="D42" s="2004"/>
      <c r="E42" s="2004" t="s">
        <v>447</v>
      </c>
      <c r="F42" s="2004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4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5703125" style="32" customWidth="1"/>
    <col min="4" max="4" width="10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997</v>
      </c>
      <c r="E5" s="443" t="s">
        <v>421</v>
      </c>
      <c r="F5" s="33" t="str">
        <f>VLOOKUP(F6,OBRAS!A1:B25,2,FALSE)</f>
        <v>EL TAJO</v>
      </c>
      <c r="G5" s="1670" t="s">
        <v>423</v>
      </c>
      <c r="H5" s="1674">
        <v>46068</v>
      </c>
    </row>
    <row r="6" spans="2:8" ht="15.75" thickBot="1" x14ac:dyDescent="0.3">
      <c r="B6" s="1669"/>
      <c r="C6" s="1671"/>
      <c r="D6" s="1673"/>
      <c r="E6" s="444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DATOS'!A1:J104,7,FALSE)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DATOS'!A1:J105,3,FALSE)</f>
        <v>SANTA ANA #206 INT. 4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LEON, GTO</v>
      </c>
      <c r="D9" s="38"/>
      <c r="E9" s="38"/>
      <c r="F9" s="37" t="s">
        <v>431</v>
      </c>
      <c r="G9" s="50">
        <f>VLOOKUP(C7,'BASE DATOS'!A1:J106,9,FALSE)</f>
        <v>37410</v>
      </c>
      <c r="H9" s="42"/>
    </row>
    <row r="10" spans="2:8" x14ac:dyDescent="0.25">
      <c r="B10" s="40" t="s">
        <v>427</v>
      </c>
      <c r="C10" s="38" t="str">
        <f>VLOOKUP(C7,'BASE DATOS'!A1:J107,2,FALSE)</f>
        <v>HEAC841104392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4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848</v>
      </c>
      <c r="C13" s="1679"/>
      <c r="D13" s="1679"/>
      <c r="E13" s="60">
        <v>2</v>
      </c>
      <c r="F13" s="60" t="s">
        <v>449</v>
      </c>
      <c r="G13" s="62">
        <v>872</v>
      </c>
      <c r="H13" s="56">
        <f>+E13*G13</f>
        <v>1744</v>
      </c>
    </row>
    <row r="14" spans="2:8" s="57" customFormat="1" ht="18.75" x14ac:dyDescent="0.3">
      <c r="B14" s="2009" t="s">
        <v>849</v>
      </c>
      <c r="C14" s="2010"/>
      <c r="D14" s="2010"/>
      <c r="E14" s="463">
        <v>2</v>
      </c>
      <c r="F14" s="463" t="s">
        <v>449</v>
      </c>
      <c r="G14" s="464">
        <v>598</v>
      </c>
      <c r="H14" s="461">
        <f>+E14*G14</f>
        <v>1196</v>
      </c>
    </row>
    <row r="15" spans="2:8" s="57" customFormat="1" ht="18.75" x14ac:dyDescent="0.3">
      <c r="B15" s="2009" t="s">
        <v>844</v>
      </c>
      <c r="C15" s="2010"/>
      <c r="D15" s="2010"/>
      <c r="E15" s="463">
        <v>2</v>
      </c>
      <c r="F15" s="463" t="s">
        <v>449</v>
      </c>
      <c r="G15" s="464">
        <v>477</v>
      </c>
      <c r="H15" s="461">
        <f t="shared" ref="H15:H24" si="0">+E15*G15</f>
        <v>954</v>
      </c>
    </row>
    <row r="16" spans="2:8" s="57" customFormat="1" ht="18.75" x14ac:dyDescent="0.3">
      <c r="B16" s="2009" t="s">
        <v>990</v>
      </c>
      <c r="C16" s="2010"/>
      <c r="D16" s="2010"/>
      <c r="E16" s="463">
        <v>2</v>
      </c>
      <c r="F16" s="463" t="s">
        <v>449</v>
      </c>
      <c r="G16" s="464">
        <v>835</v>
      </c>
      <c r="H16" s="461">
        <f t="shared" si="0"/>
        <v>1670</v>
      </c>
    </row>
    <row r="17" spans="2:8" s="57" customFormat="1" ht="18.75" x14ac:dyDescent="0.3">
      <c r="B17" s="2009" t="s">
        <v>991</v>
      </c>
      <c r="C17" s="2010"/>
      <c r="D17" s="2010"/>
      <c r="E17" s="463">
        <v>4</v>
      </c>
      <c r="F17" s="463" t="s">
        <v>449</v>
      </c>
      <c r="G17" s="464">
        <v>487</v>
      </c>
      <c r="H17" s="461">
        <f t="shared" si="0"/>
        <v>1948</v>
      </c>
    </row>
    <row r="18" spans="2:8" s="57" customFormat="1" ht="18.75" x14ac:dyDescent="0.3">
      <c r="B18" s="2009" t="s">
        <v>992</v>
      </c>
      <c r="C18" s="2010"/>
      <c r="D18" s="2010"/>
      <c r="E18" s="463">
        <v>2</v>
      </c>
      <c r="F18" s="463" t="s">
        <v>449</v>
      </c>
      <c r="G18" s="464">
        <v>1695</v>
      </c>
      <c r="H18" s="461">
        <f t="shared" si="0"/>
        <v>3390</v>
      </c>
    </row>
    <row r="19" spans="2:8" s="57" customFormat="1" ht="18.75" x14ac:dyDescent="0.3">
      <c r="B19" s="2009" t="s">
        <v>993</v>
      </c>
      <c r="C19" s="2010"/>
      <c r="D19" s="2010"/>
      <c r="E19" s="463">
        <v>2</v>
      </c>
      <c r="F19" s="463" t="s">
        <v>449</v>
      </c>
      <c r="G19" s="464">
        <v>2356</v>
      </c>
      <c r="H19" s="461">
        <f t="shared" si="0"/>
        <v>4712</v>
      </c>
    </row>
    <row r="20" spans="2:8" s="57" customFormat="1" ht="18.75" x14ac:dyDescent="0.3">
      <c r="B20" s="2011" t="s">
        <v>996</v>
      </c>
      <c r="C20" s="2012"/>
      <c r="D20" s="2012"/>
      <c r="E20" s="463"/>
      <c r="F20" s="463"/>
      <c r="G20" s="464"/>
      <c r="H20" s="461">
        <f t="shared" si="0"/>
        <v>0</v>
      </c>
    </row>
    <row r="21" spans="2:8" s="57" customFormat="1" ht="18.75" x14ac:dyDescent="0.3">
      <c r="B21" s="2009"/>
      <c r="C21" s="2010"/>
      <c r="D21" s="2010"/>
      <c r="E21" s="463"/>
      <c r="F21" s="463"/>
      <c r="G21" s="464"/>
      <c r="H21" s="461">
        <f t="shared" si="0"/>
        <v>0</v>
      </c>
    </row>
    <row r="22" spans="2:8" s="57" customFormat="1" ht="18.75" x14ac:dyDescent="0.3">
      <c r="B22" s="2009"/>
      <c r="C22" s="2010"/>
      <c r="D22" s="2010"/>
      <c r="E22" s="463"/>
      <c r="F22" s="463"/>
      <c r="G22" s="464"/>
      <c r="H22" s="461">
        <f t="shared" si="0"/>
        <v>0</v>
      </c>
    </row>
    <row r="23" spans="2:8" s="57" customFormat="1" ht="18.75" x14ac:dyDescent="0.3">
      <c r="B23" s="2009"/>
      <c r="C23" s="2010"/>
      <c r="D23" s="2010"/>
      <c r="E23" s="463"/>
      <c r="F23" s="463"/>
      <c r="G23" s="464"/>
      <c r="H23" s="461">
        <f t="shared" si="0"/>
        <v>0</v>
      </c>
    </row>
    <row r="24" spans="2:8" s="57" customFormat="1" ht="18.75" x14ac:dyDescent="0.3">
      <c r="B24" s="2009"/>
      <c r="C24" s="2010"/>
      <c r="D24" s="2010"/>
      <c r="E24" s="463"/>
      <c r="F24" s="463"/>
      <c r="G24" s="464"/>
      <c r="H24" s="461">
        <f t="shared" si="0"/>
        <v>0</v>
      </c>
    </row>
    <row r="25" spans="2:8" s="57" customFormat="1" ht="18.75" x14ac:dyDescent="0.3">
      <c r="B25" s="2009"/>
      <c r="C25" s="2010"/>
      <c r="D25" s="2010"/>
      <c r="E25" s="463"/>
      <c r="F25" s="463"/>
      <c r="G25" s="464"/>
      <c r="H25" s="46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005"/>
      <c r="C33" s="2006"/>
      <c r="D33" s="2006"/>
      <c r="E33" s="457"/>
      <c r="F33" s="457"/>
      <c r="G33" s="457"/>
      <c r="H33" s="459"/>
    </row>
    <row r="34" spans="2:8" x14ac:dyDescent="0.25">
      <c r="B34" s="2005"/>
      <c r="C34" s="2006"/>
      <c r="D34" s="2006"/>
      <c r="E34" s="457"/>
      <c r="F34" s="457"/>
      <c r="G34" s="457"/>
      <c r="H34" s="459"/>
    </row>
    <row r="35" spans="2:8" ht="15.75" thickBot="1" x14ac:dyDescent="0.3">
      <c r="B35" s="2007"/>
      <c r="C35" s="2008"/>
      <c r="D35" s="2008"/>
      <c r="E35" s="458"/>
      <c r="F35" s="458"/>
      <c r="G35" s="458"/>
      <c r="H35" s="460"/>
    </row>
    <row r="36" spans="2:8" ht="18.75" x14ac:dyDescent="0.3">
      <c r="G36" s="48" t="s">
        <v>443</v>
      </c>
      <c r="H36" s="64">
        <f>SUM(H13:H25)</f>
        <v>15614</v>
      </c>
    </row>
    <row r="37" spans="2:8" ht="18.75" x14ac:dyDescent="0.3">
      <c r="G37" s="48" t="s">
        <v>444</v>
      </c>
      <c r="H37" s="64">
        <f>+H36*0.16</f>
        <v>2498.2400000000002</v>
      </c>
    </row>
    <row r="38" spans="2:8" ht="19.5" thickBot="1" x14ac:dyDescent="0.35">
      <c r="G38" s="49" t="s">
        <v>445</v>
      </c>
      <c r="H38" s="65">
        <f>+H36+H37</f>
        <v>18112.240000000002</v>
      </c>
    </row>
    <row r="40" spans="2:8" x14ac:dyDescent="0.25">
      <c r="B40" s="2001"/>
      <c r="C40" s="2001"/>
      <c r="D40" s="2001"/>
      <c r="E40" s="2001"/>
      <c r="F40" s="2001"/>
    </row>
    <row r="41" spans="2:8" x14ac:dyDescent="0.25">
      <c r="B41" s="2001"/>
      <c r="C41" s="2001"/>
      <c r="D41" s="2001"/>
      <c r="E41" s="2001"/>
      <c r="F41" s="2001"/>
    </row>
    <row r="42" spans="2:8" x14ac:dyDescent="0.25">
      <c r="B42" s="2004" t="s">
        <v>446</v>
      </c>
      <c r="C42" s="2004"/>
      <c r="D42" s="2004"/>
      <c r="E42" s="2004" t="s">
        <v>447</v>
      </c>
      <c r="F42" s="2004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71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5">
    <tabColor rgb="FFCCCCFF"/>
    <pageSetUpPr fitToPage="1"/>
  </sheetPr>
  <dimension ref="B1:H44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4.5703125" style="32" customWidth="1"/>
    <col min="4" max="4" width="14.42578125" style="32" customWidth="1"/>
    <col min="5" max="6" width="17.7109375" style="32" customWidth="1"/>
    <col min="7" max="7" width="19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998</v>
      </c>
      <c r="E5" s="454" t="s">
        <v>421</v>
      </c>
      <c r="F5" s="33" t="str">
        <f>VLOOKUP(F6,OBRAS!A1:B25,2,FALSE)</f>
        <v>RESIDENCIAL ZURA</v>
      </c>
      <c r="G5" s="1670" t="s">
        <v>423</v>
      </c>
      <c r="H5" s="1674">
        <v>46070</v>
      </c>
    </row>
    <row r="6" spans="2:8" ht="15.75" thickBot="1" x14ac:dyDescent="0.3">
      <c r="B6" s="1669"/>
      <c r="C6" s="1671"/>
      <c r="D6" s="1673"/>
      <c r="E6" s="455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214</v>
      </c>
      <c r="D7" s="36"/>
      <c r="E7" s="36"/>
      <c r="F7" s="35" t="s">
        <v>429</v>
      </c>
      <c r="G7" s="36" t="str">
        <f>VLOOKUP(C7,'BASE DATOS'!A1:J104,7,FALSE)</f>
        <v>refacciones.ielsa@gmail.com</v>
      </c>
      <c r="H7" s="41"/>
    </row>
    <row r="8" spans="2:8" x14ac:dyDescent="0.25">
      <c r="B8" s="40" t="s">
        <v>425</v>
      </c>
      <c r="C8" s="38" t="str">
        <f>VLOOKUP(C7,'BASE DATOS'!A1:J105,3,FALSE)</f>
        <v>-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IRAPUATO, GTO.</v>
      </c>
      <c r="D9" s="38"/>
      <c r="E9" s="38"/>
      <c r="F9" s="37" t="s">
        <v>431</v>
      </c>
      <c r="G9" s="50" t="str">
        <f>VLOOKUP(C7,'BASE DATOS'!A1:J106,9,FALSE)</f>
        <v>-</v>
      </c>
      <c r="H9" s="42"/>
    </row>
    <row r="10" spans="2:8" x14ac:dyDescent="0.25">
      <c r="B10" s="40" t="s">
        <v>427</v>
      </c>
      <c r="C10" s="38" t="str">
        <f>VLOOKUP(C7,'BASE DATOS'!A1:J107,2,FALSE)</f>
        <v>HEPY8903296L5</v>
      </c>
      <c r="D10" s="38"/>
      <c r="E10" s="38"/>
      <c r="F10" s="37" t="s">
        <v>432</v>
      </c>
      <c r="G10" s="38" t="str">
        <f>VLOOKUP(C7,'BASE DATOS'!A1:J107,10,FALSE)</f>
        <v>CREDITO 15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SIMPLIFICADO DE CONFIANZA</v>
      </c>
      <c r="D11" s="38"/>
      <c r="E11" s="38"/>
      <c r="F11" s="37" t="s">
        <v>433</v>
      </c>
      <c r="G11" s="38" t="str">
        <f>VLOOKUP(C7,'BASE DATOS'!A1:J108,6,FALSE)</f>
        <v>429 1056508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5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999</v>
      </c>
      <c r="C13" s="1679"/>
      <c r="D13" s="1679"/>
      <c r="E13" s="60">
        <v>1</v>
      </c>
      <c r="F13" s="60" t="s">
        <v>449</v>
      </c>
      <c r="G13" s="62">
        <v>32800</v>
      </c>
      <c r="H13" s="56">
        <f>+E13*G13</f>
        <v>32800</v>
      </c>
    </row>
    <row r="14" spans="2:8" s="57" customFormat="1" ht="18.75" x14ac:dyDescent="0.3">
      <c r="B14" s="2013" t="s">
        <v>1000</v>
      </c>
      <c r="C14" s="2014"/>
      <c r="D14" s="2014"/>
      <c r="E14" s="471">
        <v>1</v>
      </c>
      <c r="F14" s="471" t="s">
        <v>449</v>
      </c>
      <c r="G14" s="472">
        <v>2500</v>
      </c>
      <c r="H14" s="469">
        <f>+E14*G14</f>
        <v>2500</v>
      </c>
    </row>
    <row r="15" spans="2:8" s="57" customFormat="1" ht="18.75" x14ac:dyDescent="0.3">
      <c r="B15" s="2015" t="s">
        <v>481</v>
      </c>
      <c r="C15" s="2016"/>
      <c r="D15" s="2016"/>
      <c r="E15" s="471"/>
      <c r="F15" s="471"/>
      <c r="G15" s="472"/>
      <c r="H15" s="469">
        <f t="shared" ref="H15:H24" si="0">+E15*G15</f>
        <v>0</v>
      </c>
    </row>
    <row r="16" spans="2:8" s="57" customFormat="1" ht="18.75" x14ac:dyDescent="0.3">
      <c r="B16" s="2013"/>
      <c r="C16" s="2014"/>
      <c r="D16" s="2014"/>
      <c r="E16" s="471"/>
      <c r="F16" s="471"/>
      <c r="G16" s="472"/>
      <c r="H16" s="469">
        <f t="shared" si="0"/>
        <v>0</v>
      </c>
    </row>
    <row r="17" spans="2:8" s="57" customFormat="1" ht="18.75" x14ac:dyDescent="0.3">
      <c r="B17" s="2013"/>
      <c r="C17" s="2014"/>
      <c r="D17" s="2014"/>
      <c r="E17" s="471"/>
      <c r="F17" s="471"/>
      <c r="G17" s="472"/>
      <c r="H17" s="469">
        <f t="shared" si="0"/>
        <v>0</v>
      </c>
    </row>
    <row r="18" spans="2:8" s="57" customFormat="1" ht="18.75" x14ac:dyDescent="0.3">
      <c r="B18" s="2013"/>
      <c r="C18" s="2014"/>
      <c r="D18" s="2014"/>
      <c r="E18" s="471"/>
      <c r="F18" s="471"/>
      <c r="G18" s="472"/>
      <c r="H18" s="469">
        <f t="shared" si="0"/>
        <v>0</v>
      </c>
    </row>
    <row r="19" spans="2:8" s="57" customFormat="1" ht="18.75" x14ac:dyDescent="0.3">
      <c r="B19" s="2013"/>
      <c r="C19" s="2014"/>
      <c r="D19" s="2014"/>
      <c r="E19" s="471"/>
      <c r="F19" s="471"/>
      <c r="G19" s="472"/>
      <c r="H19" s="469">
        <f t="shared" si="0"/>
        <v>0</v>
      </c>
    </row>
    <row r="20" spans="2:8" s="57" customFormat="1" ht="18.75" x14ac:dyDescent="0.3">
      <c r="B20" s="2013"/>
      <c r="C20" s="2014"/>
      <c r="D20" s="2014"/>
      <c r="E20" s="471"/>
      <c r="F20" s="471"/>
      <c r="G20" s="472"/>
      <c r="H20" s="469">
        <f t="shared" si="0"/>
        <v>0</v>
      </c>
    </row>
    <row r="21" spans="2:8" s="57" customFormat="1" ht="18.75" x14ac:dyDescent="0.3">
      <c r="B21" s="2013"/>
      <c r="C21" s="2014"/>
      <c r="D21" s="2014"/>
      <c r="E21" s="471"/>
      <c r="F21" s="471"/>
      <c r="G21" s="472"/>
      <c r="H21" s="469">
        <f t="shared" si="0"/>
        <v>0</v>
      </c>
    </row>
    <row r="22" spans="2:8" s="57" customFormat="1" ht="18.75" x14ac:dyDescent="0.3">
      <c r="B22" s="2013"/>
      <c r="C22" s="2014"/>
      <c r="D22" s="2014"/>
      <c r="E22" s="471"/>
      <c r="F22" s="471"/>
      <c r="G22" s="472"/>
      <c r="H22" s="469">
        <f t="shared" si="0"/>
        <v>0</v>
      </c>
    </row>
    <row r="23" spans="2:8" s="57" customFormat="1" ht="18.75" x14ac:dyDescent="0.3">
      <c r="B23" s="2013"/>
      <c r="C23" s="2014"/>
      <c r="D23" s="2014"/>
      <c r="E23" s="471"/>
      <c r="F23" s="471"/>
      <c r="G23" s="472"/>
      <c r="H23" s="469">
        <f t="shared" si="0"/>
        <v>0</v>
      </c>
    </row>
    <row r="24" spans="2:8" s="57" customFormat="1" ht="18.75" x14ac:dyDescent="0.3">
      <c r="B24" s="2013"/>
      <c r="C24" s="2014"/>
      <c r="D24" s="2014"/>
      <c r="E24" s="471"/>
      <c r="F24" s="471"/>
      <c r="G24" s="472"/>
      <c r="H24" s="469">
        <f t="shared" si="0"/>
        <v>0</v>
      </c>
    </row>
    <row r="25" spans="2:8" s="57" customFormat="1" ht="18.75" x14ac:dyDescent="0.3">
      <c r="B25" s="2013"/>
      <c r="C25" s="2014"/>
      <c r="D25" s="2014"/>
      <c r="E25" s="471"/>
      <c r="F25" s="471"/>
      <c r="G25" s="472"/>
      <c r="H25" s="47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018"/>
      <c r="C33" s="2019"/>
      <c r="D33" s="2019"/>
      <c r="E33" s="465"/>
      <c r="F33" s="465"/>
      <c r="G33" s="465"/>
      <c r="H33" s="467"/>
    </row>
    <row r="34" spans="2:8" x14ac:dyDescent="0.25">
      <c r="B34" s="2018"/>
      <c r="C34" s="2019"/>
      <c r="D34" s="2019"/>
      <c r="E34" s="465"/>
      <c r="F34" s="465"/>
      <c r="G34" s="465"/>
      <c r="H34" s="467"/>
    </row>
    <row r="35" spans="2:8" ht="15.75" thickBot="1" x14ac:dyDescent="0.3">
      <c r="B35" s="2020"/>
      <c r="C35" s="2021"/>
      <c r="D35" s="2021"/>
      <c r="E35" s="466"/>
      <c r="F35" s="466"/>
      <c r="G35" s="466"/>
      <c r="H35" s="468"/>
    </row>
    <row r="36" spans="2:8" ht="18.75" x14ac:dyDescent="0.3">
      <c r="G36" s="48" t="s">
        <v>443</v>
      </c>
      <c r="H36" s="64">
        <f>SUM(H13:H25)</f>
        <v>35300</v>
      </c>
    </row>
    <row r="37" spans="2:8" ht="18.75" x14ac:dyDescent="0.3">
      <c r="G37" s="48" t="s">
        <v>444</v>
      </c>
      <c r="H37" s="64">
        <f>+H36*0.16</f>
        <v>5648</v>
      </c>
    </row>
    <row r="38" spans="2:8" ht="18.75" x14ac:dyDescent="0.3">
      <c r="G38" s="75" t="s">
        <v>464</v>
      </c>
      <c r="H38" s="64">
        <f>+H36*1.25%</f>
        <v>441.25</v>
      </c>
    </row>
    <row r="39" spans="2:8" ht="18.75" x14ac:dyDescent="0.3">
      <c r="G39" s="75" t="s">
        <v>525</v>
      </c>
      <c r="H39" s="64">
        <f>+H36*2%</f>
        <v>706</v>
      </c>
    </row>
    <row r="40" spans="2:8" ht="19.5" thickBot="1" x14ac:dyDescent="0.35">
      <c r="G40" s="49" t="s">
        <v>445</v>
      </c>
      <c r="H40" s="65">
        <f>+H36+H37-H38-H39</f>
        <v>39800.75</v>
      </c>
    </row>
    <row r="42" spans="2:8" x14ac:dyDescent="0.25">
      <c r="B42" s="2006"/>
      <c r="C42" s="2006"/>
      <c r="D42" s="2006"/>
      <c r="E42" s="2006"/>
      <c r="F42" s="2006"/>
    </row>
    <row r="43" spans="2:8" x14ac:dyDescent="0.25">
      <c r="B43" s="2006"/>
      <c r="C43" s="2006"/>
      <c r="D43" s="2006"/>
      <c r="E43" s="2006"/>
      <c r="F43" s="2006"/>
    </row>
    <row r="44" spans="2:8" x14ac:dyDescent="0.25">
      <c r="B44" s="2017" t="s">
        <v>446</v>
      </c>
      <c r="C44" s="2017"/>
      <c r="D44" s="2017"/>
      <c r="E44" s="2017" t="s">
        <v>447</v>
      </c>
      <c r="F44" s="2017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6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7109375" style="32" customWidth="1"/>
    <col min="4" max="4" width="14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-1745</v>
      </c>
      <c r="E5" s="454" t="s">
        <v>421</v>
      </c>
      <c r="F5" s="33" t="str">
        <f>VLOOKUP(F6,OBRAS!A1:B25,2,FALSE)</f>
        <v>ZURA, ANCONA, EL TAJO</v>
      </c>
      <c r="G5" s="1670" t="s">
        <v>423</v>
      </c>
      <c r="H5" s="1674">
        <v>46070</v>
      </c>
    </row>
    <row r="6" spans="2:8" ht="15.75" thickBot="1" x14ac:dyDescent="0.3">
      <c r="B6" s="1669"/>
      <c r="C6" s="1671"/>
      <c r="D6" s="1673"/>
      <c r="E6" s="455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DATOS'!A1:J104,7,FALSE)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DATOS'!A1:J105,3,FALSE)</f>
        <v>AV. MEXICO JAPON #412 INT. 55 MICROPARQUE INDUSTRIAL</v>
      </c>
      <c r="D8" s="38"/>
      <c r="E8" s="38"/>
      <c r="F8" s="37" t="s">
        <v>430</v>
      </c>
      <c r="G8" s="38" t="str">
        <f>VLOOKUP(C7,'BASE DATOS'!A1:J105,8,FALSE)</f>
        <v>LUBRICANTES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LBA880808D36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5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713</v>
      </c>
      <c r="C13" s="1679"/>
      <c r="D13" s="1679"/>
      <c r="E13" s="60">
        <v>5</v>
      </c>
      <c r="F13" s="60" t="s">
        <v>449</v>
      </c>
      <c r="G13" s="62">
        <v>3010</v>
      </c>
      <c r="H13" s="56">
        <f>+E13*G13</f>
        <v>15050</v>
      </c>
    </row>
    <row r="14" spans="2:8" s="57" customFormat="1" ht="18.75" x14ac:dyDescent="0.3">
      <c r="B14" s="2015" t="s">
        <v>1001</v>
      </c>
      <c r="C14" s="2016"/>
      <c r="D14" s="2016"/>
      <c r="E14" s="471"/>
      <c r="F14" s="471"/>
      <c r="G14" s="472"/>
      <c r="H14" s="469">
        <f>+E14*G14</f>
        <v>0</v>
      </c>
    </row>
    <row r="15" spans="2:8" s="57" customFormat="1" ht="18.75" x14ac:dyDescent="0.3">
      <c r="B15" s="2013"/>
      <c r="C15" s="2014"/>
      <c r="D15" s="2014"/>
      <c r="E15" s="471"/>
      <c r="F15" s="471"/>
      <c r="G15" s="472"/>
      <c r="H15" s="469">
        <f t="shared" ref="H15:H24" si="0">+E15*G15</f>
        <v>0</v>
      </c>
    </row>
    <row r="16" spans="2:8" s="57" customFormat="1" ht="18.75" x14ac:dyDescent="0.3">
      <c r="B16" s="2013"/>
      <c r="C16" s="2014"/>
      <c r="D16" s="2014"/>
      <c r="E16" s="471"/>
      <c r="F16" s="471"/>
      <c r="G16" s="472"/>
      <c r="H16" s="469">
        <f t="shared" si="0"/>
        <v>0</v>
      </c>
    </row>
    <row r="17" spans="2:8" s="57" customFormat="1" ht="18.75" x14ac:dyDescent="0.3">
      <c r="B17" s="2013"/>
      <c r="C17" s="2014"/>
      <c r="D17" s="2014"/>
      <c r="E17" s="471"/>
      <c r="F17" s="471"/>
      <c r="G17" s="472"/>
      <c r="H17" s="469">
        <f t="shared" si="0"/>
        <v>0</v>
      </c>
    </row>
    <row r="18" spans="2:8" s="57" customFormat="1" ht="18.75" x14ac:dyDescent="0.3">
      <c r="B18" s="2013"/>
      <c r="C18" s="2014"/>
      <c r="D18" s="2014"/>
      <c r="E18" s="471"/>
      <c r="F18" s="471"/>
      <c r="G18" s="472"/>
      <c r="H18" s="469">
        <f t="shared" si="0"/>
        <v>0</v>
      </c>
    </row>
    <row r="19" spans="2:8" s="57" customFormat="1" ht="18.75" x14ac:dyDescent="0.3">
      <c r="B19" s="2013"/>
      <c r="C19" s="2014"/>
      <c r="D19" s="2014"/>
      <c r="E19" s="471"/>
      <c r="F19" s="471"/>
      <c r="G19" s="472"/>
      <c r="H19" s="469">
        <f t="shared" si="0"/>
        <v>0</v>
      </c>
    </row>
    <row r="20" spans="2:8" s="57" customFormat="1" ht="18.75" x14ac:dyDescent="0.3">
      <c r="B20" s="2013"/>
      <c r="C20" s="2014"/>
      <c r="D20" s="2014"/>
      <c r="E20" s="471"/>
      <c r="F20" s="471"/>
      <c r="G20" s="472"/>
      <c r="H20" s="469">
        <f t="shared" si="0"/>
        <v>0</v>
      </c>
    </row>
    <row r="21" spans="2:8" s="57" customFormat="1" ht="18.75" x14ac:dyDescent="0.3">
      <c r="B21" s="2013"/>
      <c r="C21" s="2014"/>
      <c r="D21" s="2014"/>
      <c r="E21" s="471"/>
      <c r="F21" s="471"/>
      <c r="G21" s="472"/>
      <c r="H21" s="469">
        <f t="shared" si="0"/>
        <v>0</v>
      </c>
    </row>
    <row r="22" spans="2:8" s="57" customFormat="1" ht="18.75" x14ac:dyDescent="0.3">
      <c r="B22" s="2013"/>
      <c r="C22" s="2014"/>
      <c r="D22" s="2014"/>
      <c r="E22" s="471"/>
      <c r="F22" s="471"/>
      <c r="G22" s="472"/>
      <c r="H22" s="469">
        <f t="shared" si="0"/>
        <v>0</v>
      </c>
    </row>
    <row r="23" spans="2:8" s="57" customFormat="1" ht="18.75" x14ac:dyDescent="0.3">
      <c r="B23" s="2013"/>
      <c r="C23" s="2014"/>
      <c r="D23" s="2014"/>
      <c r="E23" s="471"/>
      <c r="F23" s="471"/>
      <c r="G23" s="472"/>
      <c r="H23" s="469">
        <f t="shared" si="0"/>
        <v>0</v>
      </c>
    </row>
    <row r="24" spans="2:8" s="57" customFormat="1" ht="18.75" x14ac:dyDescent="0.3">
      <c r="B24" s="2013"/>
      <c r="C24" s="2014"/>
      <c r="D24" s="2014"/>
      <c r="E24" s="471"/>
      <c r="F24" s="471"/>
      <c r="G24" s="472"/>
      <c r="H24" s="469">
        <f t="shared" si="0"/>
        <v>0</v>
      </c>
    </row>
    <row r="25" spans="2:8" s="57" customFormat="1" ht="18.75" x14ac:dyDescent="0.3">
      <c r="B25" s="2013"/>
      <c r="C25" s="2014"/>
      <c r="D25" s="2014"/>
      <c r="E25" s="471"/>
      <c r="F25" s="471"/>
      <c r="G25" s="472"/>
      <c r="H25" s="47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018"/>
      <c r="C33" s="2019"/>
      <c r="D33" s="2019"/>
      <c r="E33" s="465"/>
      <c r="F33" s="465"/>
      <c r="G33" s="465"/>
      <c r="H33" s="467"/>
    </row>
    <row r="34" spans="2:8" x14ac:dyDescent="0.25">
      <c r="B34" s="2018"/>
      <c r="C34" s="2019"/>
      <c r="D34" s="2019"/>
      <c r="E34" s="465"/>
      <c r="F34" s="465"/>
      <c r="G34" s="465"/>
      <c r="H34" s="467"/>
    </row>
    <row r="35" spans="2:8" ht="15.75" thickBot="1" x14ac:dyDescent="0.3">
      <c r="B35" s="2020"/>
      <c r="C35" s="2021"/>
      <c r="D35" s="2021"/>
      <c r="E35" s="466"/>
      <c r="F35" s="466"/>
      <c r="G35" s="466"/>
      <c r="H35" s="468"/>
    </row>
    <row r="36" spans="2:8" ht="18.75" x14ac:dyDescent="0.3">
      <c r="G36" s="48" t="s">
        <v>443</v>
      </c>
      <c r="H36" s="64">
        <f>SUM(H13:H25)</f>
        <v>15050</v>
      </c>
    </row>
    <row r="37" spans="2:8" ht="18.75" x14ac:dyDescent="0.3">
      <c r="G37" s="48" t="s">
        <v>444</v>
      </c>
      <c r="H37" s="64">
        <f>+H36*0.16</f>
        <v>2408</v>
      </c>
    </row>
    <row r="38" spans="2:8" ht="19.5" thickBot="1" x14ac:dyDescent="0.35">
      <c r="G38" s="49" t="s">
        <v>445</v>
      </c>
      <c r="H38" s="65">
        <f>+H36+H37</f>
        <v>17458</v>
      </c>
    </row>
    <row r="40" spans="2:8" x14ac:dyDescent="0.25">
      <c r="B40" s="2006"/>
      <c r="C40" s="2006"/>
      <c r="D40" s="2006"/>
      <c r="E40" s="2006"/>
      <c r="F40" s="2006"/>
    </row>
    <row r="41" spans="2:8" x14ac:dyDescent="0.25">
      <c r="B41" s="2006"/>
      <c r="C41" s="2006"/>
      <c r="D41" s="2006"/>
      <c r="E41" s="2006"/>
      <c r="F41" s="2006"/>
    </row>
    <row r="42" spans="2:8" x14ac:dyDescent="0.25">
      <c r="B42" s="2017" t="s">
        <v>446</v>
      </c>
      <c r="C42" s="2017"/>
      <c r="D42" s="2017"/>
      <c r="E42" s="2017" t="s">
        <v>447</v>
      </c>
      <c r="F42" s="2017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7">
    <pageSetUpPr fitToPage="1"/>
  </sheetPr>
  <dimension ref="B1:H43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-1746</v>
      </c>
      <c r="E5" s="473" t="s">
        <v>421</v>
      </c>
      <c r="F5" s="33" t="str">
        <f>VLOOKUP(F6,OBRAS!A1:B25,2,FALSE)</f>
        <v>ZURA, ANCONA, EL TAJO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474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190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>NAUCALPAN DE JUAREZ, MEX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MEXICO</v>
      </c>
      <c r="D9" s="38"/>
      <c r="E9" s="38"/>
      <c r="F9" s="37" t="s">
        <v>431</v>
      </c>
      <c r="G9" s="50">
        <f>VLOOKUP(C7,'BASE DATOS'!A1:J106,9,FALSE)</f>
        <v>53310</v>
      </c>
      <c r="H9" s="42"/>
    </row>
    <row r="10" spans="2:8" x14ac:dyDescent="0.25">
      <c r="B10" s="40" t="s">
        <v>427</v>
      </c>
      <c r="C10" s="38" t="str">
        <f>VLOOKUP(C7,'BASE DATOS'!A1:J107,2,FALSE)</f>
        <v>DEJ200819EYA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7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975" t="s">
        <v>1002</v>
      </c>
      <c r="C13" s="1976"/>
      <c r="D13" s="1976"/>
      <c r="E13" s="60">
        <v>1</v>
      </c>
      <c r="F13" s="60" t="s">
        <v>462</v>
      </c>
      <c r="G13" s="62">
        <v>6000</v>
      </c>
      <c r="H13" s="56">
        <f>+E13*G13</f>
        <v>6000</v>
      </c>
    </row>
    <row r="14" spans="2:8" s="57" customFormat="1" ht="18.75" x14ac:dyDescent="0.3">
      <c r="B14" s="2022" t="s">
        <v>1003</v>
      </c>
      <c r="C14" s="2023"/>
      <c r="D14" s="2023"/>
      <c r="E14" s="485">
        <v>1</v>
      </c>
      <c r="F14" s="485" t="s">
        <v>462</v>
      </c>
      <c r="G14" s="486">
        <v>1500</v>
      </c>
      <c r="H14" s="483">
        <f>+E14*G14</f>
        <v>1500</v>
      </c>
    </row>
    <row r="15" spans="2:8" s="57" customFormat="1" ht="18.75" x14ac:dyDescent="0.3">
      <c r="B15" s="2022" t="s">
        <v>1004</v>
      </c>
      <c r="C15" s="2023"/>
      <c r="D15" s="2023"/>
      <c r="E15" s="485">
        <v>1</v>
      </c>
      <c r="F15" s="485" t="s">
        <v>462</v>
      </c>
      <c r="G15" s="486">
        <v>2000</v>
      </c>
      <c r="H15" s="483">
        <f t="shared" ref="H15:H25" si="0">+E15*G15</f>
        <v>2000</v>
      </c>
    </row>
    <row r="16" spans="2:8" s="57" customFormat="1" ht="18.75" x14ac:dyDescent="0.3">
      <c r="B16" s="2022" t="s">
        <v>1005</v>
      </c>
      <c r="C16" s="2023"/>
      <c r="D16" s="2023"/>
      <c r="E16" s="485">
        <v>2</v>
      </c>
      <c r="F16" s="485" t="s">
        <v>462</v>
      </c>
      <c r="G16" s="486">
        <v>2500</v>
      </c>
      <c r="H16" s="483">
        <f t="shared" si="0"/>
        <v>5000</v>
      </c>
    </row>
    <row r="17" spans="2:8" s="57" customFormat="1" ht="18.75" x14ac:dyDescent="0.3">
      <c r="B17" s="2022" t="s">
        <v>1009</v>
      </c>
      <c r="C17" s="2023"/>
      <c r="D17" s="2023"/>
      <c r="E17" s="485">
        <v>6</v>
      </c>
      <c r="F17" s="485" t="s">
        <v>462</v>
      </c>
      <c r="G17" s="486">
        <v>1800</v>
      </c>
      <c r="H17" s="483">
        <f t="shared" si="0"/>
        <v>10800</v>
      </c>
    </row>
    <row r="18" spans="2:8" s="57" customFormat="1" ht="18.75" x14ac:dyDescent="0.3">
      <c r="B18" s="2022" t="s">
        <v>1006</v>
      </c>
      <c r="C18" s="2023"/>
      <c r="D18" s="2023"/>
      <c r="E18" s="485">
        <v>1</v>
      </c>
      <c r="F18" s="485" t="s">
        <v>462</v>
      </c>
      <c r="G18" s="486">
        <v>1200</v>
      </c>
      <c r="H18" s="483">
        <f t="shared" si="0"/>
        <v>1200</v>
      </c>
    </row>
    <row r="19" spans="2:8" s="57" customFormat="1" ht="18.75" x14ac:dyDescent="0.3">
      <c r="B19" s="2022" t="s">
        <v>1007</v>
      </c>
      <c r="C19" s="2023"/>
      <c r="D19" s="2023"/>
      <c r="E19" s="485">
        <v>1</v>
      </c>
      <c r="F19" s="485" t="s">
        <v>462</v>
      </c>
      <c r="G19" s="486">
        <v>4000</v>
      </c>
      <c r="H19" s="483">
        <f t="shared" si="0"/>
        <v>4000</v>
      </c>
    </row>
    <row r="20" spans="2:8" s="57" customFormat="1" ht="18.75" x14ac:dyDescent="0.3">
      <c r="B20" s="2022" t="s">
        <v>1008</v>
      </c>
      <c r="C20" s="2023"/>
      <c r="D20" s="2023"/>
      <c r="E20" s="485">
        <v>1</v>
      </c>
      <c r="F20" s="485" t="s">
        <v>462</v>
      </c>
      <c r="G20" s="486">
        <v>1200</v>
      </c>
      <c r="H20" s="483">
        <f t="shared" si="0"/>
        <v>1200</v>
      </c>
    </row>
    <row r="21" spans="2:8" s="57" customFormat="1" ht="18.75" x14ac:dyDescent="0.3">
      <c r="B21" s="2022" t="s">
        <v>460</v>
      </c>
      <c r="C21" s="2023"/>
      <c r="D21" s="2023"/>
      <c r="E21" s="520">
        <v>1</v>
      </c>
      <c r="F21" s="520" t="s">
        <v>462</v>
      </c>
      <c r="G21" s="521">
        <v>900</v>
      </c>
      <c r="H21" s="522">
        <f t="shared" si="0"/>
        <v>900</v>
      </c>
    </row>
    <row r="22" spans="2:8" s="57" customFormat="1" ht="18.75" x14ac:dyDescent="0.3">
      <c r="B22" s="2024" t="s">
        <v>481</v>
      </c>
      <c r="C22" s="2025"/>
      <c r="D22" s="2025"/>
      <c r="E22" s="485"/>
      <c r="F22" s="485"/>
      <c r="G22" s="486"/>
      <c r="H22" s="483">
        <f t="shared" si="0"/>
        <v>0</v>
      </c>
    </row>
    <row r="23" spans="2:8" s="57" customFormat="1" ht="18.75" x14ac:dyDescent="0.3">
      <c r="B23" s="2022"/>
      <c r="C23" s="2023"/>
      <c r="D23" s="2023"/>
      <c r="E23" s="485"/>
      <c r="F23" s="485"/>
      <c r="G23" s="486"/>
      <c r="H23" s="483">
        <f t="shared" si="0"/>
        <v>0</v>
      </c>
    </row>
    <row r="24" spans="2:8" s="57" customFormat="1" ht="18.75" x14ac:dyDescent="0.3">
      <c r="B24" s="2026"/>
      <c r="C24" s="2027"/>
      <c r="D24" s="2027"/>
      <c r="E24" s="485"/>
      <c r="F24" s="485"/>
      <c r="G24" s="486"/>
      <c r="H24" s="483">
        <f t="shared" si="0"/>
        <v>0</v>
      </c>
    </row>
    <row r="25" spans="2:8" s="57" customFormat="1" ht="18.75" x14ac:dyDescent="0.3">
      <c r="B25" s="2026"/>
      <c r="C25" s="2027"/>
      <c r="D25" s="2027"/>
      <c r="E25" s="485"/>
      <c r="F25" s="485"/>
      <c r="G25" s="486"/>
      <c r="H25" s="483">
        <f t="shared" si="0"/>
        <v>0</v>
      </c>
    </row>
    <row r="26" spans="2:8" s="57" customFormat="1" ht="18.75" x14ac:dyDescent="0.3">
      <c r="B26" s="2026"/>
      <c r="C26" s="2027"/>
      <c r="D26" s="2027"/>
      <c r="E26" s="485"/>
      <c r="F26" s="485"/>
      <c r="G26" s="486"/>
      <c r="H26" s="484"/>
    </row>
    <row r="27" spans="2:8" x14ac:dyDescent="0.25">
      <c r="B27" s="53"/>
      <c r="C27" s="47"/>
      <c r="D27" s="47"/>
      <c r="E27" s="47"/>
      <c r="F27" s="47"/>
      <c r="G27" s="47"/>
      <c r="H27" s="55"/>
    </row>
    <row r="28" spans="2:8" ht="18.75" x14ac:dyDescent="0.3">
      <c r="B28" s="1685" t="s">
        <v>439</v>
      </c>
      <c r="C28" s="1686"/>
      <c r="D28" s="1686"/>
      <c r="E28" s="1686"/>
      <c r="F28" s="1686"/>
      <c r="G28" s="1686"/>
      <c r="H28" s="1687"/>
    </row>
    <row r="29" spans="2:8" ht="15.75" x14ac:dyDescent="0.25">
      <c r="B29" s="1680" t="s">
        <v>415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440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441</v>
      </c>
      <c r="C31" s="1681"/>
      <c r="D31" s="1681"/>
      <c r="E31" s="1681"/>
      <c r="F31" s="1681"/>
      <c r="G31" s="1681"/>
      <c r="H31" s="1682"/>
    </row>
    <row r="32" spans="2:8" ht="15.75" x14ac:dyDescent="0.25">
      <c r="B32" s="1680" t="s">
        <v>442</v>
      </c>
      <c r="C32" s="1681"/>
      <c r="D32" s="1681"/>
      <c r="E32" s="1681"/>
      <c r="F32" s="1681"/>
      <c r="G32" s="1681"/>
      <c r="H32" s="1682"/>
    </row>
    <row r="33" spans="2:8" ht="18.75" x14ac:dyDescent="0.3">
      <c r="B33" s="1685" t="s">
        <v>418</v>
      </c>
      <c r="C33" s="1686"/>
      <c r="D33" s="1686"/>
      <c r="E33" s="1686"/>
      <c r="F33" s="1686"/>
      <c r="G33" s="1686"/>
      <c r="H33" s="1687"/>
    </row>
    <row r="34" spans="2:8" x14ac:dyDescent="0.25">
      <c r="B34" s="2029"/>
      <c r="C34" s="2030"/>
      <c r="D34" s="2030"/>
      <c r="E34" s="479"/>
      <c r="F34" s="479"/>
      <c r="G34" s="479"/>
      <c r="H34" s="481"/>
    </row>
    <row r="35" spans="2:8" x14ac:dyDescent="0.25">
      <c r="B35" s="2029"/>
      <c r="C35" s="2030"/>
      <c r="D35" s="2030"/>
      <c r="E35" s="479"/>
      <c r="F35" s="479"/>
      <c r="G35" s="479"/>
      <c r="H35" s="481"/>
    </row>
    <row r="36" spans="2:8" ht="15.75" thickBot="1" x14ac:dyDescent="0.3">
      <c r="B36" s="2031"/>
      <c r="C36" s="2032"/>
      <c r="D36" s="2032"/>
      <c r="E36" s="480"/>
      <c r="F36" s="480"/>
      <c r="G36" s="480"/>
      <c r="H36" s="482"/>
    </row>
    <row r="37" spans="2:8" ht="18.75" x14ac:dyDescent="0.3">
      <c r="G37" s="48" t="s">
        <v>443</v>
      </c>
      <c r="H37" s="64">
        <f>SUM(H13:H26)</f>
        <v>32600</v>
      </c>
    </row>
    <row r="38" spans="2:8" ht="18.75" x14ac:dyDescent="0.3">
      <c r="G38" s="48" t="s">
        <v>444</v>
      </c>
      <c r="H38" s="64">
        <f>+H37*0.16</f>
        <v>5216</v>
      </c>
    </row>
    <row r="39" spans="2:8" ht="19.5" thickBot="1" x14ac:dyDescent="0.35">
      <c r="G39" s="49" t="s">
        <v>445</v>
      </c>
      <c r="H39" s="65">
        <f>+H37+H38</f>
        <v>37816</v>
      </c>
    </row>
    <row r="41" spans="2:8" ht="15.75" x14ac:dyDescent="0.25">
      <c r="B41" s="2019"/>
      <c r="C41" s="2019"/>
      <c r="D41" s="2019"/>
      <c r="E41" s="2019"/>
      <c r="F41" s="2019"/>
      <c r="G41" s="227" t="s">
        <v>1010</v>
      </c>
      <c r="H41" s="226">
        <v>18386</v>
      </c>
    </row>
    <row r="42" spans="2:8" ht="19.5" thickBot="1" x14ac:dyDescent="0.35">
      <c r="B42" s="2019"/>
      <c r="C42" s="2019"/>
      <c r="D42" s="2019"/>
      <c r="E42" s="2019"/>
      <c r="F42" s="2019"/>
      <c r="G42" s="149" t="s">
        <v>635</v>
      </c>
      <c r="H42" s="527">
        <f>+H39-H41</f>
        <v>19430</v>
      </c>
    </row>
    <row r="43" spans="2:8" ht="15.75" thickTop="1" x14ac:dyDescent="0.25">
      <c r="B43" s="2028" t="s">
        <v>446</v>
      </c>
      <c r="C43" s="2028"/>
      <c r="D43" s="2028"/>
      <c r="E43" s="2028" t="s">
        <v>447</v>
      </c>
      <c r="F43" s="2028"/>
    </row>
  </sheetData>
  <mergeCells count="37">
    <mergeCell ref="E43:F43"/>
    <mergeCell ref="B43:D43"/>
    <mergeCell ref="B41:D42"/>
    <mergeCell ref="B32:H32"/>
    <mergeCell ref="B33:H33"/>
    <mergeCell ref="B34:D34"/>
    <mergeCell ref="B35:D35"/>
    <mergeCell ref="B36:D36"/>
    <mergeCell ref="E41:F42"/>
    <mergeCell ref="B31:H31"/>
    <mergeCell ref="B18:D18"/>
    <mergeCell ref="B19:D19"/>
    <mergeCell ref="B20:D20"/>
    <mergeCell ref="B22:D22"/>
    <mergeCell ref="B23:D23"/>
    <mergeCell ref="B24:D24"/>
    <mergeCell ref="B25:D25"/>
    <mergeCell ref="B26:D26"/>
    <mergeCell ref="B28:H28"/>
    <mergeCell ref="B29:H29"/>
    <mergeCell ref="B30:H30"/>
    <mergeCell ref="B21:D21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8">
    <pageSetUpPr fitToPage="1"/>
  </sheetPr>
  <dimension ref="B1:J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-1747</v>
      </c>
      <c r="E5" s="476" t="s">
        <v>421</v>
      </c>
      <c r="F5" s="33" t="str">
        <f>VLOOKUP(F6,OBRAS!A1:B25,2,FALSE)</f>
        <v>ZURA, ANCONA, EL TAJO</v>
      </c>
      <c r="G5" s="1670" t="s">
        <v>423</v>
      </c>
      <c r="H5" s="1674">
        <v>46077</v>
      </c>
    </row>
    <row r="6" spans="2:8" ht="15.75" thickBot="1" x14ac:dyDescent="0.3">
      <c r="B6" s="1669"/>
      <c r="C6" s="1671"/>
      <c r="D6" s="1673"/>
      <c r="E6" s="477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260</v>
      </c>
      <c r="D7" s="36"/>
      <c r="E7" s="36"/>
      <c r="F7" s="35" t="s">
        <v>429</v>
      </c>
      <c r="G7" s="36" t="str">
        <f>VLOOKUP(C7,'BASE DATOS'!A1:J104,7,FALSE)</f>
        <v>anuncios-40.leon@hotmail.com</v>
      </c>
      <c r="H7" s="41"/>
    </row>
    <row r="8" spans="2:8" x14ac:dyDescent="0.25">
      <c r="B8" s="40" t="s">
        <v>425</v>
      </c>
      <c r="C8" s="38" t="str">
        <f>VLOOKUP(C7,'BASE DATOS'!A1:J105,3,FALSE)</f>
        <v>-</v>
      </c>
      <c r="D8" s="38"/>
      <c r="E8" s="38"/>
      <c r="F8" s="37" t="s">
        <v>430</v>
      </c>
      <c r="G8" s="38" t="str">
        <f>VLOOKUP(C7,'BASE DATOS'!A1:J105,8,FALSE)</f>
        <v>SERVICIOS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38000</v>
      </c>
      <c r="H9" s="42"/>
    </row>
    <row r="10" spans="2:8" x14ac:dyDescent="0.25">
      <c r="B10" s="40" t="s">
        <v>427</v>
      </c>
      <c r="C10" s="38" t="str">
        <f>VLOOKUP(C7,'BASE DATOS'!A1:J107,2,FALSE)</f>
        <v>AUPE610908Q68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5465321/ 461 6127444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7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1011</v>
      </c>
      <c r="C13" s="1679"/>
      <c r="D13" s="1679"/>
      <c r="E13" s="60">
        <v>1</v>
      </c>
      <c r="F13" s="60" t="s">
        <v>462</v>
      </c>
      <c r="G13" s="62">
        <v>19000</v>
      </c>
      <c r="H13" s="56">
        <f>+E13*G13</f>
        <v>19000</v>
      </c>
    </row>
    <row r="14" spans="2:8" s="57" customFormat="1" ht="18.75" x14ac:dyDescent="0.3">
      <c r="B14" s="2040" t="s">
        <v>1012</v>
      </c>
      <c r="C14" s="2041"/>
      <c r="D14" s="2041"/>
      <c r="E14" s="495">
        <v>1</v>
      </c>
      <c r="F14" s="495" t="s">
        <v>462</v>
      </c>
      <c r="G14" s="496">
        <v>9000</v>
      </c>
      <c r="H14" s="494">
        <f>+E14*G14</f>
        <v>9000</v>
      </c>
    </row>
    <row r="15" spans="2:8" s="57" customFormat="1" ht="18.75" x14ac:dyDescent="0.3">
      <c r="B15" s="2040" t="s">
        <v>1013</v>
      </c>
      <c r="C15" s="2041"/>
      <c r="D15" s="2041"/>
      <c r="E15" s="495"/>
      <c r="F15" s="495"/>
      <c r="G15" s="496"/>
      <c r="H15" s="494">
        <f t="shared" ref="H15:H24" si="0">+E15*G15</f>
        <v>0</v>
      </c>
    </row>
    <row r="16" spans="2:8" s="57" customFormat="1" ht="18.75" x14ac:dyDescent="0.3">
      <c r="B16" s="2040" t="s">
        <v>1014</v>
      </c>
      <c r="C16" s="2041"/>
      <c r="D16" s="2041"/>
      <c r="E16" s="495">
        <v>1</v>
      </c>
      <c r="F16" s="495" t="s">
        <v>462</v>
      </c>
      <c r="G16" s="496">
        <v>1000</v>
      </c>
      <c r="H16" s="494">
        <f t="shared" si="0"/>
        <v>1000</v>
      </c>
    </row>
    <row r="17" spans="2:10" s="57" customFormat="1" ht="18.75" x14ac:dyDescent="0.3">
      <c r="B17" s="2040" t="s">
        <v>1015</v>
      </c>
      <c r="C17" s="2041"/>
      <c r="D17" s="2041"/>
      <c r="E17" s="495"/>
      <c r="F17" s="495"/>
      <c r="G17" s="496"/>
      <c r="H17" s="494">
        <f t="shared" si="0"/>
        <v>0</v>
      </c>
    </row>
    <row r="18" spans="2:10" s="57" customFormat="1" ht="18.75" x14ac:dyDescent="0.3">
      <c r="B18" s="2038" t="s">
        <v>915</v>
      </c>
      <c r="C18" s="2039"/>
      <c r="D18" s="2039"/>
      <c r="E18" s="495"/>
      <c r="F18" s="495"/>
      <c r="G18" s="496"/>
      <c r="H18" s="494">
        <f t="shared" si="0"/>
        <v>0</v>
      </c>
    </row>
    <row r="19" spans="2:10" s="57" customFormat="1" ht="18.75" x14ac:dyDescent="0.3">
      <c r="B19" s="2040"/>
      <c r="C19" s="2041"/>
      <c r="D19" s="2041"/>
      <c r="E19" s="495"/>
      <c r="F19" s="495"/>
      <c r="G19" s="496"/>
      <c r="H19" s="494">
        <f t="shared" si="0"/>
        <v>0</v>
      </c>
    </row>
    <row r="20" spans="2:10" s="57" customFormat="1" ht="18.75" x14ac:dyDescent="0.3">
      <c r="B20" s="2040"/>
      <c r="C20" s="2041"/>
      <c r="D20" s="2041"/>
      <c r="E20" s="495"/>
      <c r="F20" s="495"/>
      <c r="G20" s="496"/>
      <c r="H20" s="494">
        <f t="shared" si="0"/>
        <v>0</v>
      </c>
    </row>
    <row r="21" spans="2:10" s="57" customFormat="1" ht="18.75" x14ac:dyDescent="0.3">
      <c r="B21" s="2040"/>
      <c r="C21" s="2041"/>
      <c r="D21" s="2041"/>
      <c r="E21" s="495"/>
      <c r="F21" s="495"/>
      <c r="G21" s="496"/>
      <c r="H21" s="494">
        <f t="shared" si="0"/>
        <v>0</v>
      </c>
    </row>
    <row r="22" spans="2:10" s="57" customFormat="1" ht="18.75" x14ac:dyDescent="0.3">
      <c r="B22" s="2040"/>
      <c r="C22" s="2041"/>
      <c r="D22" s="2041"/>
      <c r="E22" s="495"/>
      <c r="F22" s="495"/>
      <c r="G22" s="496"/>
      <c r="H22" s="494">
        <f t="shared" si="0"/>
        <v>0</v>
      </c>
    </row>
    <row r="23" spans="2:10" s="57" customFormat="1" ht="18.75" x14ac:dyDescent="0.3">
      <c r="B23" s="2040"/>
      <c r="C23" s="2041"/>
      <c r="D23" s="2041"/>
      <c r="E23" s="495"/>
      <c r="F23" s="495"/>
      <c r="G23" s="496"/>
      <c r="H23" s="494">
        <f t="shared" si="0"/>
        <v>0</v>
      </c>
    </row>
    <row r="24" spans="2:10" s="57" customFormat="1" ht="18.75" x14ac:dyDescent="0.3">
      <c r="B24" s="2040"/>
      <c r="C24" s="2041"/>
      <c r="D24" s="2041"/>
      <c r="E24" s="495"/>
      <c r="F24" s="495"/>
      <c r="G24" s="496"/>
      <c r="H24" s="494">
        <f t="shared" si="0"/>
        <v>0</v>
      </c>
    </row>
    <row r="25" spans="2:10" s="57" customFormat="1" ht="18.75" x14ac:dyDescent="0.3">
      <c r="B25" s="2040"/>
      <c r="C25" s="2041"/>
      <c r="D25" s="2041"/>
      <c r="E25" s="495"/>
      <c r="F25" s="495"/>
      <c r="G25" s="496"/>
      <c r="H25" s="494">
        <v>-1500</v>
      </c>
    </row>
    <row r="26" spans="2:10" x14ac:dyDescent="0.25">
      <c r="B26" s="53"/>
      <c r="C26" s="47"/>
      <c r="D26" s="47"/>
      <c r="E26" s="47"/>
      <c r="F26" s="47"/>
      <c r="G26" s="47"/>
      <c r="H26" s="55"/>
    </row>
    <row r="27" spans="2:10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10" ht="15.75" x14ac:dyDescent="0.25">
      <c r="B28" s="1680" t="s">
        <v>415</v>
      </c>
      <c r="C28" s="1681"/>
      <c r="D28" s="1681"/>
      <c r="E28" s="1681"/>
      <c r="F28" s="1681"/>
      <c r="G28" s="1681"/>
      <c r="H28" s="1682"/>
      <c r="J28" s="550"/>
    </row>
    <row r="29" spans="2:10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10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10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10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034"/>
      <c r="C33" s="2035"/>
      <c r="D33" s="2035"/>
      <c r="E33" s="490"/>
      <c r="F33" s="490"/>
      <c r="G33" s="490"/>
      <c r="H33" s="492"/>
    </row>
    <row r="34" spans="2:8" x14ac:dyDescent="0.25">
      <c r="B34" s="2034"/>
      <c r="C34" s="2035"/>
      <c r="D34" s="2035"/>
      <c r="E34" s="490"/>
      <c r="F34" s="490"/>
      <c r="G34" s="490"/>
      <c r="H34" s="492"/>
    </row>
    <row r="35" spans="2:8" ht="15.75" thickBot="1" x14ac:dyDescent="0.3">
      <c r="B35" s="2036"/>
      <c r="C35" s="2037"/>
      <c r="D35" s="2037"/>
      <c r="E35" s="491"/>
      <c r="F35" s="491"/>
      <c r="G35" s="491"/>
      <c r="H35" s="493"/>
    </row>
    <row r="36" spans="2:8" ht="18.75" x14ac:dyDescent="0.3">
      <c r="G36" s="48" t="s">
        <v>443</v>
      </c>
      <c r="H36" s="64">
        <f>SUM(H13:H25)</f>
        <v>27500</v>
      </c>
    </row>
    <row r="37" spans="2:8" ht="18.75" x14ac:dyDescent="0.3">
      <c r="G37" s="48" t="s">
        <v>444</v>
      </c>
      <c r="H37" s="64">
        <f>+H36*0.16</f>
        <v>4400</v>
      </c>
    </row>
    <row r="38" spans="2:8" ht="19.5" thickBot="1" x14ac:dyDescent="0.35">
      <c r="G38" s="49" t="s">
        <v>445</v>
      </c>
      <c r="H38" s="65">
        <f>+H36+H37</f>
        <v>31900</v>
      </c>
    </row>
    <row r="40" spans="2:8" x14ac:dyDescent="0.25">
      <c r="B40" s="2030"/>
      <c r="C40" s="2030"/>
      <c r="D40" s="2030"/>
      <c r="E40" s="2030"/>
      <c r="F40" s="2030"/>
      <c r="G40" s="508" t="s">
        <v>512</v>
      </c>
      <c r="H40" s="526">
        <v>16820</v>
      </c>
    </row>
    <row r="41" spans="2:8" ht="19.5" thickBot="1" x14ac:dyDescent="0.35">
      <c r="B41" s="2030"/>
      <c r="C41" s="2030"/>
      <c r="D41" s="2030"/>
      <c r="E41" s="2030"/>
      <c r="F41" s="2030"/>
      <c r="G41" s="149" t="s">
        <v>635</v>
      </c>
      <c r="H41" s="527">
        <f>+H38-H40</f>
        <v>15080</v>
      </c>
    </row>
    <row r="42" spans="2:8" ht="15.75" thickTop="1" x14ac:dyDescent="0.25">
      <c r="B42" s="2033" t="s">
        <v>446</v>
      </c>
      <c r="C42" s="2033"/>
      <c r="D42" s="2033"/>
      <c r="E42" s="2033" t="s">
        <v>447</v>
      </c>
      <c r="F42" s="203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5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9">
    <tabColor theme="9"/>
    <pageSetUpPr fitToPage="1"/>
  </sheetPr>
  <dimension ref="B1:H42"/>
  <sheetViews>
    <sheetView topLeftCell="A7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4" width="16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1016</v>
      </c>
      <c r="E5" s="487" t="s">
        <v>421</v>
      </c>
      <c r="F5" s="33" t="str">
        <f>VLOOKUP(F6,OBRAS!A1:B25,2,FALSE)</f>
        <v>RESIDENCIAL ZURA</v>
      </c>
      <c r="G5" s="1670" t="s">
        <v>423</v>
      </c>
      <c r="H5" s="1674">
        <v>46076</v>
      </c>
    </row>
    <row r="6" spans="2:8" ht="15.75" thickBot="1" x14ac:dyDescent="0.3">
      <c r="B6" s="1669"/>
      <c r="C6" s="1671"/>
      <c r="D6" s="1673"/>
      <c r="E6" s="488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10</v>
      </c>
      <c r="D7" s="36"/>
      <c r="E7" s="36"/>
      <c r="F7" s="35" t="s">
        <v>429</v>
      </c>
      <c r="G7" s="36" t="str">
        <f>VLOOKUP(C7,'BASE DATOS'!A1:J104,7,FALSE)</f>
        <v>controlistaCelayaCo@etbsa.com.mx</v>
      </c>
      <c r="H7" s="41"/>
    </row>
    <row r="8" spans="2:8" x14ac:dyDescent="0.25">
      <c r="B8" s="40" t="s">
        <v>425</v>
      </c>
      <c r="C8" s="38" t="str">
        <f>VLOOKUP(C7,'BASE DATOS'!A1:J105,3,FALSE)</f>
        <v>CARRETERA PANAMERICANA CELAYA SALAMANCA KM 61 S/N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38120</v>
      </c>
      <c r="H9" s="42"/>
    </row>
    <row r="10" spans="2:8" x14ac:dyDescent="0.25">
      <c r="B10" s="40" t="s">
        <v>427</v>
      </c>
      <c r="C10" s="38" t="str">
        <f>VLOOKUP(C7,'BASE DATOS'!A1:J107,2,FALSE)</f>
        <v>ETB860812I23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1518566 / 461 1184878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48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1017</v>
      </c>
      <c r="C13" s="1679"/>
      <c r="D13" s="1679"/>
      <c r="E13" s="60">
        <v>6</v>
      </c>
      <c r="F13" s="60" t="s">
        <v>462</v>
      </c>
      <c r="G13" s="62">
        <v>991.66666666666663</v>
      </c>
      <c r="H13" s="56">
        <f>+E13*G13</f>
        <v>5950</v>
      </c>
    </row>
    <row r="14" spans="2:8" s="57" customFormat="1" ht="18.75" x14ac:dyDescent="0.3">
      <c r="B14" s="2044" t="s">
        <v>1018</v>
      </c>
      <c r="C14" s="2045"/>
      <c r="D14" s="2045"/>
      <c r="E14" s="503"/>
      <c r="F14" s="503"/>
      <c r="G14" s="504"/>
      <c r="H14" s="501">
        <f>+E14*G14</f>
        <v>0</v>
      </c>
    </row>
    <row r="15" spans="2:8" s="57" customFormat="1" ht="18.75" x14ac:dyDescent="0.3">
      <c r="B15" s="2044" t="s">
        <v>1020</v>
      </c>
      <c r="C15" s="2045"/>
      <c r="D15" s="2045"/>
      <c r="E15" s="503">
        <v>1</v>
      </c>
      <c r="F15" s="503" t="s">
        <v>462</v>
      </c>
      <c r="G15" s="504">
        <v>600</v>
      </c>
      <c r="H15" s="501">
        <f t="shared" ref="H15:H24" si="0">+E15*G15</f>
        <v>600</v>
      </c>
    </row>
    <row r="16" spans="2:8" s="57" customFormat="1" ht="18.75" x14ac:dyDescent="0.3">
      <c r="B16" s="2044" t="s">
        <v>1021</v>
      </c>
      <c r="C16" s="2045"/>
      <c r="D16" s="2045"/>
      <c r="E16" s="503">
        <v>1</v>
      </c>
      <c r="F16" s="503" t="s">
        <v>462</v>
      </c>
      <c r="G16" s="504">
        <v>500</v>
      </c>
      <c r="H16" s="501">
        <f t="shared" si="0"/>
        <v>500</v>
      </c>
    </row>
    <row r="17" spans="2:8" s="57" customFormat="1" ht="18.75" x14ac:dyDescent="0.3">
      <c r="B17" s="2042" t="s">
        <v>1019</v>
      </c>
      <c r="C17" s="2043"/>
      <c r="D17" s="2043"/>
      <c r="E17" s="503"/>
      <c r="F17" s="503"/>
      <c r="G17" s="504"/>
      <c r="H17" s="501">
        <f t="shared" si="0"/>
        <v>0</v>
      </c>
    </row>
    <row r="18" spans="2:8" s="57" customFormat="1" ht="18.75" x14ac:dyDescent="0.3">
      <c r="B18" s="2044"/>
      <c r="C18" s="2045"/>
      <c r="D18" s="2045"/>
      <c r="E18" s="503"/>
      <c r="F18" s="503"/>
      <c r="G18" s="504"/>
      <c r="H18" s="501">
        <f t="shared" si="0"/>
        <v>0</v>
      </c>
    </row>
    <row r="19" spans="2:8" s="57" customFormat="1" ht="18.75" x14ac:dyDescent="0.3">
      <c r="B19" s="2044"/>
      <c r="C19" s="2045"/>
      <c r="D19" s="2045"/>
      <c r="E19" s="503"/>
      <c r="F19" s="503"/>
      <c r="G19" s="504"/>
      <c r="H19" s="501">
        <f t="shared" si="0"/>
        <v>0</v>
      </c>
    </row>
    <row r="20" spans="2:8" s="57" customFormat="1" ht="18.75" x14ac:dyDescent="0.3">
      <c r="B20" s="2044"/>
      <c r="C20" s="2045"/>
      <c r="D20" s="2045"/>
      <c r="E20" s="503"/>
      <c r="F20" s="503"/>
      <c r="G20" s="504"/>
      <c r="H20" s="501">
        <f t="shared" si="0"/>
        <v>0</v>
      </c>
    </row>
    <row r="21" spans="2:8" s="57" customFormat="1" ht="18.75" x14ac:dyDescent="0.3">
      <c r="B21" s="2044"/>
      <c r="C21" s="2045"/>
      <c r="D21" s="2045"/>
      <c r="E21" s="503"/>
      <c r="F21" s="503"/>
      <c r="G21" s="504"/>
      <c r="H21" s="501">
        <f t="shared" si="0"/>
        <v>0</v>
      </c>
    </row>
    <row r="22" spans="2:8" s="57" customFormat="1" ht="18.75" x14ac:dyDescent="0.3">
      <c r="B22" s="2044"/>
      <c r="C22" s="2045"/>
      <c r="D22" s="2045"/>
      <c r="E22" s="503"/>
      <c r="F22" s="503"/>
      <c r="G22" s="504"/>
      <c r="H22" s="501">
        <f t="shared" si="0"/>
        <v>0</v>
      </c>
    </row>
    <row r="23" spans="2:8" s="57" customFormat="1" ht="18.75" x14ac:dyDescent="0.3">
      <c r="B23" s="2044"/>
      <c r="C23" s="2045"/>
      <c r="D23" s="2045"/>
      <c r="E23" s="503"/>
      <c r="F23" s="503"/>
      <c r="G23" s="504"/>
      <c r="H23" s="501">
        <f t="shared" si="0"/>
        <v>0</v>
      </c>
    </row>
    <row r="24" spans="2:8" s="57" customFormat="1" ht="18.75" x14ac:dyDescent="0.3">
      <c r="B24" s="2044"/>
      <c r="C24" s="2045"/>
      <c r="D24" s="2045"/>
      <c r="E24" s="503"/>
      <c r="F24" s="503"/>
      <c r="G24" s="504"/>
      <c r="H24" s="501">
        <f t="shared" si="0"/>
        <v>0</v>
      </c>
    </row>
    <row r="25" spans="2:8" s="57" customFormat="1" ht="18.75" x14ac:dyDescent="0.3">
      <c r="B25" s="2044"/>
      <c r="C25" s="2045"/>
      <c r="D25" s="2045"/>
      <c r="E25" s="503"/>
      <c r="F25" s="503"/>
      <c r="G25" s="504"/>
      <c r="H25" s="50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047"/>
      <c r="C33" s="2048"/>
      <c r="D33" s="2048"/>
      <c r="E33" s="497"/>
      <c r="F33" s="497"/>
      <c r="G33" s="497"/>
      <c r="H33" s="499"/>
    </row>
    <row r="34" spans="2:8" x14ac:dyDescent="0.25">
      <c r="B34" s="2047"/>
      <c r="C34" s="2048"/>
      <c r="D34" s="2048"/>
      <c r="E34" s="497"/>
      <c r="F34" s="497"/>
      <c r="G34" s="497"/>
      <c r="H34" s="499"/>
    </row>
    <row r="35" spans="2:8" ht="15.75" thickBot="1" x14ac:dyDescent="0.3">
      <c r="B35" s="2049"/>
      <c r="C35" s="2050"/>
      <c r="D35" s="2050"/>
      <c r="E35" s="498"/>
      <c r="F35" s="498"/>
      <c r="G35" s="498"/>
      <c r="H35" s="500"/>
    </row>
    <row r="36" spans="2:8" ht="18.75" x14ac:dyDescent="0.3">
      <c r="G36" s="48" t="s">
        <v>443</v>
      </c>
      <c r="H36" s="64">
        <f>SUM(H13:H25)</f>
        <v>7050</v>
      </c>
    </row>
    <row r="37" spans="2:8" ht="18.75" x14ac:dyDescent="0.3">
      <c r="G37" s="48" t="s">
        <v>444</v>
      </c>
      <c r="H37" s="64">
        <f>+H36*0.16</f>
        <v>1128</v>
      </c>
    </row>
    <row r="38" spans="2:8" ht="19.5" thickBot="1" x14ac:dyDescent="0.35">
      <c r="G38" s="49" t="s">
        <v>445</v>
      </c>
      <c r="H38" s="65">
        <f>+H36+H37</f>
        <v>8178</v>
      </c>
    </row>
    <row r="40" spans="2:8" x14ac:dyDescent="0.25">
      <c r="B40" s="2035"/>
      <c r="C40" s="2035"/>
      <c r="D40" s="2035"/>
      <c r="E40" s="2035"/>
      <c r="F40" s="2035"/>
    </row>
    <row r="41" spans="2:8" x14ac:dyDescent="0.25">
      <c r="B41" s="2035"/>
      <c r="C41" s="2035"/>
      <c r="D41" s="2035"/>
      <c r="E41" s="2035"/>
      <c r="F41" s="2035"/>
    </row>
    <row r="42" spans="2:8" x14ac:dyDescent="0.25">
      <c r="B42" s="2046" t="s">
        <v>446</v>
      </c>
      <c r="C42" s="2046"/>
      <c r="D42" s="2046"/>
      <c r="E42" s="2046" t="s">
        <v>447</v>
      </c>
      <c r="F42" s="2046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0">
    <pageSetUpPr fitToPage="1"/>
  </sheetPr>
  <dimension ref="B1:H44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.7109375" style="32" customWidth="1"/>
    <col min="5" max="6" width="17.7109375" style="32" customWidth="1"/>
    <col min="7" max="7" width="18.4257812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1023</v>
      </c>
      <c r="E5" s="505" t="s">
        <v>421</v>
      </c>
      <c r="F5" s="33" t="str">
        <f>VLOOKUP(F6,OBRAS!A1:B25,2,FALSE)</f>
        <v>EL ENSINO</v>
      </c>
      <c r="G5" s="1670" t="s">
        <v>423</v>
      </c>
      <c r="H5" s="1674">
        <v>46078</v>
      </c>
    </row>
    <row r="6" spans="2:8" ht="15.75" thickBot="1" x14ac:dyDescent="0.3">
      <c r="B6" s="1669"/>
      <c r="C6" s="1671"/>
      <c r="D6" s="1673"/>
      <c r="E6" s="506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135</v>
      </c>
      <c r="D7" s="36"/>
      <c r="E7" s="36"/>
      <c r="F7" s="35" t="s">
        <v>429</v>
      </c>
      <c r="G7" s="36" t="str">
        <f>VLOOKUP(C7,'BASE DATOS'!A1:J104,7,FALSE)</f>
        <v>roberto.mual87@gmail.com</v>
      </c>
      <c r="H7" s="41"/>
    </row>
    <row r="8" spans="2:8" x14ac:dyDescent="0.25">
      <c r="B8" s="40" t="s">
        <v>425</v>
      </c>
      <c r="C8" s="38" t="str">
        <f>VLOOKUP(C7,'BASE DATOS'!A1:J105,3,FALSE)</f>
        <v>CUAHUTEMOC #705 CENTRO</v>
      </c>
      <c r="D8" s="38"/>
      <c r="E8" s="38"/>
      <c r="F8" s="37" t="s">
        <v>430</v>
      </c>
      <c r="G8" s="38" t="str">
        <f>VLOOKUP(C7,'BASE DATOS'!A1:J105,8,FALSE)</f>
        <v>TORNO</v>
      </c>
      <c r="H8" s="42"/>
    </row>
    <row r="9" spans="2:8" x14ac:dyDescent="0.25">
      <c r="B9" s="40" t="s">
        <v>426</v>
      </c>
      <c r="C9" s="38" t="str">
        <f>VLOOKUP(C7,'BASE DATOS'!A1:J106,4,FALSE)</f>
        <v>VILLAGRAN, GTO.</v>
      </c>
      <c r="D9" s="38"/>
      <c r="E9" s="38"/>
      <c r="F9" s="37" t="s">
        <v>431</v>
      </c>
      <c r="G9" s="50">
        <f>VLOOKUP(C7,'BASE DATOS'!A1:J106,9,FALSE)</f>
        <v>38260</v>
      </c>
      <c r="H9" s="42"/>
    </row>
    <row r="10" spans="2:8" x14ac:dyDescent="0.25">
      <c r="B10" s="40" t="s">
        <v>427</v>
      </c>
      <c r="C10" s="38" t="str">
        <f>VLOOKUP(C7,'BASE DATOS'!A1:J107,2,FALSE)</f>
        <v>MUAR871212S46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SIMPLIFICADO DE CONFIANZA</v>
      </c>
      <c r="D11" s="38"/>
      <c r="E11" s="38"/>
      <c r="F11" s="37" t="s">
        <v>433</v>
      </c>
      <c r="G11" s="38" t="str">
        <f>VLOOKUP(C7,'BASE DATOS'!A1:J108,6,FALSE)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50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1024</v>
      </c>
      <c r="C13" s="1679"/>
      <c r="D13" s="1679"/>
      <c r="E13" s="60">
        <v>1</v>
      </c>
      <c r="F13" s="60" t="s">
        <v>462</v>
      </c>
      <c r="G13" s="62">
        <v>1345</v>
      </c>
      <c r="H13" s="56">
        <f>+E13*G13</f>
        <v>1345</v>
      </c>
    </row>
    <row r="14" spans="2:8" s="57" customFormat="1" ht="18.75" x14ac:dyDescent="0.3">
      <c r="B14" s="2051" t="s">
        <v>1025</v>
      </c>
      <c r="C14" s="2052"/>
      <c r="D14" s="2052"/>
      <c r="E14" s="518"/>
      <c r="F14" s="518"/>
      <c r="G14" s="519"/>
      <c r="H14" s="516">
        <f>+E14*G14</f>
        <v>0</v>
      </c>
    </row>
    <row r="15" spans="2:8" s="57" customFormat="1" ht="18.75" x14ac:dyDescent="0.3">
      <c r="B15" s="2053" t="s">
        <v>1026</v>
      </c>
      <c r="C15" s="2054"/>
      <c r="D15" s="2054"/>
      <c r="E15" s="518"/>
      <c r="F15" s="518"/>
      <c r="G15" s="519"/>
      <c r="H15" s="516">
        <f t="shared" ref="H15:H24" si="0">+E15*G15</f>
        <v>0</v>
      </c>
    </row>
    <row r="16" spans="2:8" s="57" customFormat="1" ht="18.75" x14ac:dyDescent="0.3">
      <c r="B16" s="2051"/>
      <c r="C16" s="2052"/>
      <c r="D16" s="2052"/>
      <c r="E16" s="518"/>
      <c r="F16" s="518"/>
      <c r="G16" s="519"/>
      <c r="H16" s="516">
        <f t="shared" si="0"/>
        <v>0</v>
      </c>
    </row>
    <row r="17" spans="2:8" s="57" customFormat="1" ht="18.75" x14ac:dyDescent="0.3">
      <c r="B17" s="2051"/>
      <c r="C17" s="2052"/>
      <c r="D17" s="2052"/>
      <c r="E17" s="518"/>
      <c r="F17" s="518"/>
      <c r="G17" s="519"/>
      <c r="H17" s="516">
        <f t="shared" si="0"/>
        <v>0</v>
      </c>
    </row>
    <row r="18" spans="2:8" s="57" customFormat="1" ht="18.75" x14ac:dyDescent="0.3">
      <c r="B18" s="2051"/>
      <c r="C18" s="2052"/>
      <c r="D18" s="2052"/>
      <c r="E18" s="518"/>
      <c r="F18" s="518"/>
      <c r="G18" s="519"/>
      <c r="H18" s="516">
        <f t="shared" si="0"/>
        <v>0</v>
      </c>
    </row>
    <row r="19" spans="2:8" s="57" customFormat="1" ht="18.75" x14ac:dyDescent="0.3">
      <c r="B19" s="2051"/>
      <c r="C19" s="2052"/>
      <c r="D19" s="2052"/>
      <c r="E19" s="518"/>
      <c r="F19" s="518"/>
      <c r="G19" s="519"/>
      <c r="H19" s="516">
        <f t="shared" si="0"/>
        <v>0</v>
      </c>
    </row>
    <row r="20" spans="2:8" s="57" customFormat="1" ht="18.75" x14ac:dyDescent="0.3">
      <c r="B20" s="2051"/>
      <c r="C20" s="2052"/>
      <c r="D20" s="2052"/>
      <c r="E20" s="518"/>
      <c r="F20" s="518"/>
      <c r="G20" s="519"/>
      <c r="H20" s="516">
        <f t="shared" si="0"/>
        <v>0</v>
      </c>
    </row>
    <row r="21" spans="2:8" s="57" customFormat="1" ht="18.75" x14ac:dyDescent="0.3">
      <c r="B21" s="2051"/>
      <c r="C21" s="2052"/>
      <c r="D21" s="2052"/>
      <c r="E21" s="518"/>
      <c r="F21" s="518"/>
      <c r="G21" s="519"/>
      <c r="H21" s="516">
        <f t="shared" si="0"/>
        <v>0</v>
      </c>
    </row>
    <row r="22" spans="2:8" s="57" customFormat="1" ht="18.75" x14ac:dyDescent="0.3">
      <c r="B22" s="2051"/>
      <c r="C22" s="2052"/>
      <c r="D22" s="2052"/>
      <c r="E22" s="518"/>
      <c r="F22" s="518"/>
      <c r="G22" s="519"/>
      <c r="H22" s="516">
        <f t="shared" si="0"/>
        <v>0</v>
      </c>
    </row>
    <row r="23" spans="2:8" s="57" customFormat="1" ht="18.75" x14ac:dyDescent="0.3">
      <c r="B23" s="2051"/>
      <c r="C23" s="2052"/>
      <c r="D23" s="2052"/>
      <c r="E23" s="518"/>
      <c r="F23" s="518"/>
      <c r="G23" s="519"/>
      <c r="H23" s="516">
        <f t="shared" si="0"/>
        <v>0</v>
      </c>
    </row>
    <row r="24" spans="2:8" s="57" customFormat="1" ht="18.75" x14ac:dyDescent="0.3">
      <c r="B24" s="2051"/>
      <c r="C24" s="2052"/>
      <c r="D24" s="2052"/>
      <c r="E24" s="518"/>
      <c r="F24" s="518"/>
      <c r="G24" s="519"/>
      <c r="H24" s="516">
        <f t="shared" si="0"/>
        <v>0</v>
      </c>
    </row>
    <row r="25" spans="2:8" s="57" customFormat="1" ht="18.75" x14ac:dyDescent="0.3">
      <c r="B25" s="2051"/>
      <c r="C25" s="2052"/>
      <c r="D25" s="2052"/>
      <c r="E25" s="518"/>
      <c r="F25" s="518"/>
      <c r="G25" s="519"/>
      <c r="H25" s="51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056"/>
      <c r="C33" s="2057"/>
      <c r="D33" s="2057"/>
      <c r="E33" s="512"/>
      <c r="F33" s="512"/>
      <c r="G33" s="512"/>
      <c r="H33" s="514"/>
    </row>
    <row r="34" spans="2:8" x14ac:dyDescent="0.25">
      <c r="B34" s="2056"/>
      <c r="C34" s="2057"/>
      <c r="D34" s="2057"/>
      <c r="E34" s="512"/>
      <c r="F34" s="512"/>
      <c r="G34" s="512"/>
      <c r="H34" s="514"/>
    </row>
    <row r="35" spans="2:8" ht="15.75" thickBot="1" x14ac:dyDescent="0.3">
      <c r="B35" s="2058"/>
      <c r="C35" s="2059"/>
      <c r="D35" s="2059"/>
      <c r="E35" s="513"/>
      <c r="F35" s="513"/>
      <c r="G35" s="513"/>
      <c r="H35" s="515"/>
    </row>
    <row r="36" spans="2:8" ht="18.75" x14ac:dyDescent="0.3">
      <c r="G36" s="48" t="s">
        <v>443</v>
      </c>
      <c r="H36" s="64">
        <f>SUM(H13:H25)</f>
        <v>1345</v>
      </c>
    </row>
    <row r="37" spans="2:8" ht="18.75" x14ac:dyDescent="0.3">
      <c r="G37" s="48" t="s">
        <v>444</v>
      </c>
      <c r="H37" s="64">
        <f>+H36*0.16</f>
        <v>215.20000000000002</v>
      </c>
    </row>
    <row r="38" spans="2:8" ht="18.75" x14ac:dyDescent="0.3">
      <c r="G38" s="75" t="s">
        <v>464</v>
      </c>
      <c r="H38" s="64">
        <f>+H36*1.25%</f>
        <v>16.8125</v>
      </c>
    </row>
    <row r="39" spans="2:8" ht="18.75" x14ac:dyDescent="0.3">
      <c r="G39" s="75" t="s">
        <v>525</v>
      </c>
      <c r="H39" s="64">
        <f>+H36*2%</f>
        <v>26.900000000000002</v>
      </c>
    </row>
    <row r="40" spans="2:8" ht="19.5" thickBot="1" x14ac:dyDescent="0.35">
      <c r="G40" s="49" t="s">
        <v>445</v>
      </c>
      <c r="H40" s="65">
        <f>+H36+H37-H38-H39</f>
        <v>1516.4875</v>
      </c>
    </row>
    <row r="42" spans="2:8" x14ac:dyDescent="0.25">
      <c r="B42" s="2048"/>
      <c r="C42" s="2048"/>
      <c r="D42" s="2048"/>
      <c r="E42" s="2048"/>
      <c r="F42" s="2048"/>
    </row>
    <row r="43" spans="2:8" x14ac:dyDescent="0.25">
      <c r="B43" s="2048"/>
      <c r="C43" s="2048"/>
      <c r="D43" s="2048"/>
      <c r="E43" s="2048"/>
      <c r="F43" s="2048"/>
    </row>
    <row r="44" spans="2:8" x14ac:dyDescent="0.25">
      <c r="B44" s="2055" t="s">
        <v>446</v>
      </c>
      <c r="C44" s="2055"/>
      <c r="D44" s="2055"/>
      <c r="E44" s="2055" t="s">
        <v>447</v>
      </c>
      <c r="F44" s="2055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1">
    <tabColor rgb="FF6666FF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42578125" style="32" customWidth="1"/>
    <col min="4" max="4" width="14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1027</v>
      </c>
      <c r="E5" s="523" t="s">
        <v>421</v>
      </c>
      <c r="F5" s="33" t="str">
        <f>VLOOKUP(F6,OBRAS!A1:B25,2,FALSE)</f>
        <v>RESIDENCIAL ZURA</v>
      </c>
      <c r="G5" s="1670" t="s">
        <v>423</v>
      </c>
      <c r="H5" s="1674">
        <v>46078</v>
      </c>
    </row>
    <row r="6" spans="2:8" ht="15.75" thickBot="1" x14ac:dyDescent="0.3">
      <c r="B6" s="1669"/>
      <c r="C6" s="1671"/>
      <c r="D6" s="1673"/>
      <c r="E6" s="524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69</v>
      </c>
      <c r="D7" s="36"/>
      <c r="E7" s="36"/>
      <c r="F7" s="35" t="s">
        <v>429</v>
      </c>
      <c r="G7" s="36" t="str">
        <f>VLOOKUP(C7,'BASE DATOS'!A1:J104,7,FALSE)</f>
        <v>venta.cir@gmail.com</v>
      </c>
      <c r="H7" s="41"/>
    </row>
    <row r="8" spans="2:8" x14ac:dyDescent="0.25">
      <c r="B8" s="40" t="s">
        <v>425</v>
      </c>
      <c r="C8" s="38" t="str">
        <f>VLOOKUP(C7,'BASE DATOS'!A1:J105,3,FALSE)</f>
        <v>AV. PROLONGACION IRRIGACION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MCI2203021B2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461 2306541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52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1028</v>
      </c>
      <c r="C13" s="1679"/>
      <c r="D13" s="1679"/>
      <c r="E13" s="60">
        <v>1</v>
      </c>
      <c r="F13" s="60" t="s">
        <v>449</v>
      </c>
      <c r="G13" s="62">
        <v>4224.1378999999997</v>
      </c>
      <c r="H13" s="56">
        <f>+E13*G13</f>
        <v>4224.1378999999997</v>
      </c>
    </row>
    <row r="14" spans="2:8" s="57" customFormat="1" ht="18.75" x14ac:dyDescent="0.3">
      <c r="B14" s="2067" t="s">
        <v>1029</v>
      </c>
      <c r="C14" s="2068"/>
      <c r="D14" s="2068"/>
      <c r="E14" s="520"/>
      <c r="F14" s="520"/>
      <c r="G14" s="521"/>
      <c r="H14" s="522">
        <f>+E14*G14</f>
        <v>0</v>
      </c>
    </row>
    <row r="15" spans="2:8" s="57" customFormat="1" ht="18.75" x14ac:dyDescent="0.3">
      <c r="B15" s="2065"/>
      <c r="C15" s="2066"/>
      <c r="D15" s="2066"/>
      <c r="E15" s="520"/>
      <c r="F15" s="520"/>
      <c r="G15" s="521"/>
      <c r="H15" s="522">
        <f t="shared" ref="H15:H24" si="0">+E15*G15</f>
        <v>0</v>
      </c>
    </row>
    <row r="16" spans="2:8" s="57" customFormat="1" ht="18.75" x14ac:dyDescent="0.3">
      <c r="B16" s="2065"/>
      <c r="C16" s="2066"/>
      <c r="D16" s="2066"/>
      <c r="E16" s="520"/>
      <c r="F16" s="520"/>
      <c r="G16" s="521"/>
      <c r="H16" s="522">
        <f t="shared" si="0"/>
        <v>0</v>
      </c>
    </row>
    <row r="17" spans="2:8" s="57" customFormat="1" ht="18.75" x14ac:dyDescent="0.3">
      <c r="B17" s="2065"/>
      <c r="C17" s="2066"/>
      <c r="D17" s="2066"/>
      <c r="E17" s="520"/>
      <c r="F17" s="520"/>
      <c r="G17" s="521"/>
      <c r="H17" s="522">
        <f t="shared" si="0"/>
        <v>0</v>
      </c>
    </row>
    <row r="18" spans="2:8" s="57" customFormat="1" ht="18.75" x14ac:dyDescent="0.3">
      <c r="B18" s="2065"/>
      <c r="C18" s="2066"/>
      <c r="D18" s="2066"/>
      <c r="E18" s="520"/>
      <c r="F18" s="520"/>
      <c r="G18" s="521"/>
      <c r="H18" s="522">
        <f t="shared" si="0"/>
        <v>0</v>
      </c>
    </row>
    <row r="19" spans="2:8" s="57" customFormat="1" ht="18.75" x14ac:dyDescent="0.3">
      <c r="B19" s="2065"/>
      <c r="C19" s="2066"/>
      <c r="D19" s="2066"/>
      <c r="E19" s="520"/>
      <c r="F19" s="520"/>
      <c r="G19" s="521"/>
      <c r="H19" s="522">
        <f t="shared" si="0"/>
        <v>0</v>
      </c>
    </row>
    <row r="20" spans="2:8" s="57" customFormat="1" ht="18.75" x14ac:dyDescent="0.3">
      <c r="B20" s="2065"/>
      <c r="C20" s="2066"/>
      <c r="D20" s="2066"/>
      <c r="E20" s="520"/>
      <c r="F20" s="520"/>
      <c r="G20" s="521"/>
      <c r="H20" s="522">
        <f t="shared" si="0"/>
        <v>0</v>
      </c>
    </row>
    <row r="21" spans="2:8" s="57" customFormat="1" ht="18.75" x14ac:dyDescent="0.3">
      <c r="B21" s="2065"/>
      <c r="C21" s="2066"/>
      <c r="D21" s="2066"/>
      <c r="E21" s="520"/>
      <c r="F21" s="520"/>
      <c r="G21" s="521"/>
      <c r="H21" s="522">
        <f t="shared" si="0"/>
        <v>0</v>
      </c>
    </row>
    <row r="22" spans="2:8" s="57" customFormat="1" ht="18.75" x14ac:dyDescent="0.3">
      <c r="B22" s="2065"/>
      <c r="C22" s="2066"/>
      <c r="D22" s="2066"/>
      <c r="E22" s="520"/>
      <c r="F22" s="520"/>
      <c r="G22" s="521"/>
      <c r="H22" s="522">
        <f t="shared" si="0"/>
        <v>0</v>
      </c>
    </row>
    <row r="23" spans="2:8" s="57" customFormat="1" ht="18.75" x14ac:dyDescent="0.3">
      <c r="B23" s="2065"/>
      <c r="C23" s="2066"/>
      <c r="D23" s="2066"/>
      <c r="E23" s="520"/>
      <c r="F23" s="520"/>
      <c r="G23" s="521"/>
      <c r="H23" s="522">
        <f t="shared" si="0"/>
        <v>0</v>
      </c>
    </row>
    <row r="24" spans="2:8" s="57" customFormat="1" ht="18.75" x14ac:dyDescent="0.3">
      <c r="B24" s="2065"/>
      <c r="C24" s="2066"/>
      <c r="D24" s="2066"/>
      <c r="E24" s="520"/>
      <c r="F24" s="520"/>
      <c r="G24" s="521"/>
      <c r="H24" s="522">
        <f t="shared" si="0"/>
        <v>0</v>
      </c>
    </row>
    <row r="25" spans="2:8" s="57" customFormat="1" ht="18.75" x14ac:dyDescent="0.3">
      <c r="B25" s="2065"/>
      <c r="C25" s="2066"/>
      <c r="D25" s="2066"/>
      <c r="E25" s="520"/>
      <c r="F25" s="520"/>
      <c r="G25" s="521"/>
      <c r="H25" s="53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061"/>
      <c r="C33" s="2062"/>
      <c r="D33" s="2062"/>
      <c r="E33" s="531"/>
      <c r="F33" s="531"/>
      <c r="G33" s="531"/>
      <c r="H33" s="533"/>
    </row>
    <row r="34" spans="2:8" x14ac:dyDescent="0.25">
      <c r="B34" s="2061"/>
      <c r="C34" s="2062"/>
      <c r="D34" s="2062"/>
      <c r="E34" s="531"/>
      <c r="F34" s="531"/>
      <c r="G34" s="531"/>
      <c r="H34" s="533"/>
    </row>
    <row r="35" spans="2:8" ht="15.75" thickBot="1" x14ac:dyDescent="0.3">
      <c r="B35" s="2063"/>
      <c r="C35" s="2064"/>
      <c r="D35" s="2064"/>
      <c r="E35" s="532"/>
      <c r="F35" s="532"/>
      <c r="G35" s="532"/>
      <c r="H35" s="534"/>
    </row>
    <row r="36" spans="2:8" ht="18.75" x14ac:dyDescent="0.3">
      <c r="G36" s="48" t="s">
        <v>443</v>
      </c>
      <c r="H36" s="64">
        <f>SUM(H13:H25)</f>
        <v>4224.1378999999997</v>
      </c>
    </row>
    <row r="37" spans="2:8" ht="18.75" x14ac:dyDescent="0.3">
      <c r="G37" s="48" t="s">
        <v>444</v>
      </c>
      <c r="H37" s="64">
        <f>+H36*0.16</f>
        <v>675.86206399999992</v>
      </c>
    </row>
    <row r="38" spans="2:8" ht="19.5" thickBot="1" x14ac:dyDescent="0.35">
      <c r="G38" s="49" t="s">
        <v>445</v>
      </c>
      <c r="H38" s="65">
        <f>+H36+H37</f>
        <v>4899.9999639999996</v>
      </c>
    </row>
    <row r="40" spans="2:8" x14ac:dyDescent="0.25">
      <c r="B40" s="2057"/>
      <c r="C40" s="2057"/>
      <c r="D40" s="2057"/>
      <c r="E40" s="2057"/>
      <c r="F40" s="2057"/>
    </row>
    <row r="41" spans="2:8" x14ac:dyDescent="0.25">
      <c r="B41" s="2057"/>
      <c r="C41" s="2057"/>
      <c r="D41" s="2057"/>
      <c r="E41" s="2057"/>
      <c r="F41" s="2057"/>
    </row>
    <row r="42" spans="2:8" x14ac:dyDescent="0.25">
      <c r="B42" s="2060" t="s">
        <v>446</v>
      </c>
      <c r="C42" s="2060"/>
      <c r="D42" s="2060"/>
      <c r="E42" s="2060" t="s">
        <v>447</v>
      </c>
      <c r="F42" s="206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2">
    <tabColor rgb="FF6666FF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28515625" style="32" customWidth="1"/>
    <col min="4" max="4" width="16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1030</v>
      </c>
      <c r="E5" s="523" t="s">
        <v>421</v>
      </c>
      <c r="F5" s="33" t="str">
        <f>VLOOKUP(F6,OBRAS!A1:B25,2,FALSE)</f>
        <v>EL TAJO</v>
      </c>
      <c r="G5" s="1670" t="s">
        <v>423</v>
      </c>
      <c r="H5" s="1674">
        <v>46078</v>
      </c>
    </row>
    <row r="6" spans="2:8" ht="15.75" thickBot="1" x14ac:dyDescent="0.3">
      <c r="B6" s="1669"/>
      <c r="C6" s="1671"/>
      <c r="D6" s="1673"/>
      <c r="E6" s="524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69</v>
      </c>
      <c r="D7" s="36"/>
      <c r="E7" s="36"/>
      <c r="F7" s="35" t="s">
        <v>429</v>
      </c>
      <c r="G7" s="36" t="str">
        <f>VLOOKUP(C7,'BASE DATOS'!A1:J104,7,FALSE)</f>
        <v>venta.cir@gmail.com</v>
      </c>
      <c r="H7" s="41"/>
    </row>
    <row r="8" spans="2:8" x14ac:dyDescent="0.25">
      <c r="B8" s="40" t="s">
        <v>425</v>
      </c>
      <c r="C8" s="38" t="str">
        <f>VLOOKUP(C7,'BASE DATOS'!A1:J105,3,FALSE)</f>
        <v>AV. PROLONGACION IRRIGACION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MCI2203021B2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461 2306541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52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1028</v>
      </c>
      <c r="C13" s="1679"/>
      <c r="D13" s="1679"/>
      <c r="E13" s="60">
        <v>1</v>
      </c>
      <c r="F13" s="60" t="s">
        <v>449</v>
      </c>
      <c r="G13" s="62">
        <v>4224.1378999999997</v>
      </c>
      <c r="H13" s="56">
        <f>+E13*G13</f>
        <v>4224.1378999999997</v>
      </c>
    </row>
    <row r="14" spans="2:8" s="57" customFormat="1" ht="18.75" x14ac:dyDescent="0.3">
      <c r="B14" s="2065" t="s">
        <v>1031</v>
      </c>
      <c r="C14" s="2066"/>
      <c r="D14" s="2066"/>
      <c r="E14" s="520"/>
      <c r="F14" s="520"/>
      <c r="G14" s="521"/>
      <c r="H14" s="522">
        <f>+E14*G14</f>
        <v>0</v>
      </c>
    </row>
    <row r="15" spans="2:8" s="57" customFormat="1" ht="18.75" x14ac:dyDescent="0.3">
      <c r="B15" s="2065"/>
      <c r="C15" s="2066"/>
      <c r="D15" s="2066"/>
      <c r="E15" s="520"/>
      <c r="F15" s="520"/>
      <c r="G15" s="521"/>
      <c r="H15" s="522">
        <f t="shared" ref="H15:H24" si="0">+E15*G15</f>
        <v>0</v>
      </c>
    </row>
    <row r="16" spans="2:8" s="57" customFormat="1" ht="18.75" x14ac:dyDescent="0.3">
      <c r="B16" s="2065"/>
      <c r="C16" s="2066"/>
      <c r="D16" s="2066"/>
      <c r="E16" s="520"/>
      <c r="F16" s="520"/>
      <c r="G16" s="521"/>
      <c r="H16" s="522">
        <f t="shared" si="0"/>
        <v>0</v>
      </c>
    </row>
    <row r="17" spans="2:8" s="57" customFormat="1" ht="18.75" x14ac:dyDescent="0.3">
      <c r="B17" s="2065"/>
      <c r="C17" s="2066"/>
      <c r="D17" s="2066"/>
      <c r="E17" s="520"/>
      <c r="F17" s="520"/>
      <c r="G17" s="521"/>
      <c r="H17" s="522">
        <f t="shared" si="0"/>
        <v>0</v>
      </c>
    </row>
    <row r="18" spans="2:8" s="57" customFormat="1" ht="18.75" x14ac:dyDescent="0.3">
      <c r="B18" s="2065"/>
      <c r="C18" s="2066"/>
      <c r="D18" s="2066"/>
      <c r="E18" s="520"/>
      <c r="F18" s="520"/>
      <c r="G18" s="521"/>
      <c r="H18" s="522">
        <f t="shared" si="0"/>
        <v>0</v>
      </c>
    </row>
    <row r="19" spans="2:8" s="57" customFormat="1" ht="18.75" x14ac:dyDescent="0.3">
      <c r="B19" s="2065"/>
      <c r="C19" s="2066"/>
      <c r="D19" s="2066"/>
      <c r="E19" s="520"/>
      <c r="F19" s="520"/>
      <c r="G19" s="521"/>
      <c r="H19" s="522">
        <f t="shared" si="0"/>
        <v>0</v>
      </c>
    </row>
    <row r="20" spans="2:8" s="57" customFormat="1" ht="18.75" x14ac:dyDescent="0.3">
      <c r="B20" s="2065"/>
      <c r="C20" s="2066"/>
      <c r="D20" s="2066"/>
      <c r="E20" s="520"/>
      <c r="F20" s="520"/>
      <c r="G20" s="521"/>
      <c r="H20" s="522">
        <f t="shared" si="0"/>
        <v>0</v>
      </c>
    </row>
    <row r="21" spans="2:8" s="57" customFormat="1" ht="18.75" x14ac:dyDescent="0.3">
      <c r="B21" s="2065"/>
      <c r="C21" s="2066"/>
      <c r="D21" s="2066"/>
      <c r="E21" s="520"/>
      <c r="F21" s="520"/>
      <c r="G21" s="521"/>
      <c r="H21" s="522">
        <f t="shared" si="0"/>
        <v>0</v>
      </c>
    </row>
    <row r="22" spans="2:8" s="57" customFormat="1" ht="18.75" x14ac:dyDescent="0.3">
      <c r="B22" s="2065"/>
      <c r="C22" s="2066"/>
      <c r="D22" s="2066"/>
      <c r="E22" s="520"/>
      <c r="F22" s="520"/>
      <c r="G22" s="521"/>
      <c r="H22" s="522">
        <f t="shared" si="0"/>
        <v>0</v>
      </c>
    </row>
    <row r="23" spans="2:8" s="57" customFormat="1" ht="18.75" x14ac:dyDescent="0.3">
      <c r="B23" s="2065"/>
      <c r="C23" s="2066"/>
      <c r="D23" s="2066"/>
      <c r="E23" s="520"/>
      <c r="F23" s="520"/>
      <c r="G23" s="521"/>
      <c r="H23" s="522">
        <f t="shared" si="0"/>
        <v>0</v>
      </c>
    </row>
    <row r="24" spans="2:8" s="57" customFormat="1" ht="18.75" x14ac:dyDescent="0.3">
      <c r="B24" s="2065"/>
      <c r="C24" s="2066"/>
      <c r="D24" s="2066"/>
      <c r="E24" s="520"/>
      <c r="F24" s="520"/>
      <c r="G24" s="521"/>
      <c r="H24" s="522">
        <f t="shared" si="0"/>
        <v>0</v>
      </c>
    </row>
    <row r="25" spans="2:8" s="57" customFormat="1" ht="18.75" x14ac:dyDescent="0.3">
      <c r="B25" s="2065"/>
      <c r="C25" s="2066"/>
      <c r="D25" s="2066"/>
      <c r="E25" s="520"/>
      <c r="F25" s="520"/>
      <c r="G25" s="521"/>
      <c r="H25" s="53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061"/>
      <c r="C33" s="2062"/>
      <c r="D33" s="2062"/>
      <c r="E33" s="531"/>
      <c r="F33" s="531"/>
      <c r="G33" s="531"/>
      <c r="H33" s="533"/>
    </row>
    <row r="34" spans="2:8" x14ac:dyDescent="0.25">
      <c r="B34" s="2061"/>
      <c r="C34" s="2062"/>
      <c r="D34" s="2062"/>
      <c r="E34" s="531"/>
      <c r="F34" s="531"/>
      <c r="G34" s="531"/>
      <c r="H34" s="533"/>
    </row>
    <row r="35" spans="2:8" ht="15.75" thickBot="1" x14ac:dyDescent="0.3">
      <c r="B35" s="2063"/>
      <c r="C35" s="2064"/>
      <c r="D35" s="2064"/>
      <c r="E35" s="532"/>
      <c r="F35" s="532"/>
      <c r="G35" s="532"/>
      <c r="H35" s="534"/>
    </row>
    <row r="36" spans="2:8" ht="18.75" x14ac:dyDescent="0.3">
      <c r="G36" s="48" t="s">
        <v>443</v>
      </c>
      <c r="H36" s="64">
        <f>SUM(H13:H25)</f>
        <v>4224.1378999999997</v>
      </c>
    </row>
    <row r="37" spans="2:8" ht="18.75" x14ac:dyDescent="0.3">
      <c r="G37" s="48" t="s">
        <v>444</v>
      </c>
      <c r="H37" s="64">
        <f>+H36*0.16</f>
        <v>675.86206399999992</v>
      </c>
    </row>
    <row r="38" spans="2:8" ht="19.5" thickBot="1" x14ac:dyDescent="0.35">
      <c r="G38" s="49" t="s">
        <v>445</v>
      </c>
      <c r="H38" s="65">
        <f>+H36+H37</f>
        <v>4899.9999639999996</v>
      </c>
    </row>
    <row r="40" spans="2:8" x14ac:dyDescent="0.25">
      <c r="B40" s="2057"/>
      <c r="C40" s="2057"/>
      <c r="D40" s="2057"/>
      <c r="E40" s="2057"/>
      <c r="F40" s="2057"/>
    </row>
    <row r="41" spans="2:8" x14ac:dyDescent="0.25">
      <c r="B41" s="2057"/>
      <c r="C41" s="2057"/>
      <c r="D41" s="2057"/>
      <c r="E41" s="2057"/>
      <c r="F41" s="2057"/>
    </row>
    <row r="42" spans="2:8" x14ac:dyDescent="0.25">
      <c r="B42" s="2060" t="s">
        <v>446</v>
      </c>
      <c r="C42" s="2060"/>
      <c r="D42" s="2060"/>
      <c r="E42" s="2060" t="s">
        <v>447</v>
      </c>
      <c r="F42" s="206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3">
    <pageSetUpPr fitToPage="1"/>
  </sheetPr>
  <dimension ref="B1:H42"/>
  <sheetViews>
    <sheetView topLeftCell="A11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28515625" style="32" customWidth="1"/>
    <col min="4" max="4" width="16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1032</v>
      </c>
      <c r="E5" s="528" t="s">
        <v>421</v>
      </c>
      <c r="F5" s="33" t="str">
        <f>VLOOKUP(F6,OBRAS!A1:B25,2,FALSE)</f>
        <v>RESIDENCIAL ZURA</v>
      </c>
      <c r="G5" s="1670" t="s">
        <v>423</v>
      </c>
      <c r="H5" s="1674">
        <v>46083</v>
      </c>
    </row>
    <row r="6" spans="2:8" ht="15.75" thickBot="1" x14ac:dyDescent="0.3">
      <c r="B6" s="1669"/>
      <c r="C6" s="1671"/>
      <c r="D6" s="1673"/>
      <c r="E6" s="529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513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EJIDO DE SAN ANTONIO #112, COL. QUINTA ARBOLEDAS</v>
      </c>
      <c r="D8" s="38"/>
      <c r="E8" s="38"/>
      <c r="F8" s="37" t="s">
        <v>430</v>
      </c>
      <c r="G8" s="38" t="str">
        <f>VLOOKUP(C7,'BASE DATOS'!A1:J105,8,FALSE)</f>
        <v>MECANICO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38098</v>
      </c>
      <c r="H9" s="42"/>
    </row>
    <row r="10" spans="2:8" x14ac:dyDescent="0.25">
      <c r="B10" s="40" t="s">
        <v>427</v>
      </c>
      <c r="C10" s="38" t="str">
        <f>VLOOKUP(C7,'BASE DATOS'!A1:J107,2,FALSE)</f>
        <v>PUCR850723DM5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>
        <f>VLOOKUP(C7,'BASE DATOS'!A1:J108,6,FALSE)</f>
        <v>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53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1033</v>
      </c>
      <c r="C13" s="1679"/>
      <c r="D13" s="1679"/>
      <c r="E13" s="60">
        <v>1</v>
      </c>
      <c r="F13" s="60" t="s">
        <v>462</v>
      </c>
      <c r="G13" s="62">
        <v>800</v>
      </c>
      <c r="H13" s="56">
        <f>+E13*G13</f>
        <v>800</v>
      </c>
    </row>
    <row r="14" spans="2:8" s="57" customFormat="1" ht="18.75" x14ac:dyDescent="0.3">
      <c r="B14" s="2071" t="s">
        <v>988</v>
      </c>
      <c r="C14" s="2072"/>
      <c r="D14" s="2072"/>
      <c r="E14" s="542"/>
      <c r="F14" s="542"/>
      <c r="G14" s="543"/>
      <c r="H14" s="540">
        <f>+E14*G14</f>
        <v>0</v>
      </c>
    </row>
    <row r="15" spans="2:8" s="57" customFormat="1" ht="18.75" x14ac:dyDescent="0.3">
      <c r="B15" s="2069"/>
      <c r="C15" s="2070"/>
      <c r="D15" s="2070"/>
      <c r="E15" s="542"/>
      <c r="F15" s="542"/>
      <c r="G15" s="543"/>
      <c r="H15" s="540">
        <f t="shared" ref="H15:H24" si="0">+E15*G15</f>
        <v>0</v>
      </c>
    </row>
    <row r="16" spans="2:8" s="57" customFormat="1" ht="18.75" x14ac:dyDescent="0.3">
      <c r="B16" s="2069"/>
      <c r="C16" s="2070"/>
      <c r="D16" s="2070"/>
      <c r="E16" s="542"/>
      <c r="F16" s="542"/>
      <c r="G16" s="543"/>
      <c r="H16" s="540">
        <f t="shared" si="0"/>
        <v>0</v>
      </c>
    </row>
    <row r="17" spans="2:8" s="57" customFormat="1" ht="18.75" x14ac:dyDescent="0.3">
      <c r="B17" s="2069"/>
      <c r="C17" s="2070"/>
      <c r="D17" s="2070"/>
      <c r="E17" s="542"/>
      <c r="F17" s="542"/>
      <c r="G17" s="543"/>
      <c r="H17" s="540">
        <f t="shared" si="0"/>
        <v>0</v>
      </c>
    </row>
    <row r="18" spans="2:8" s="57" customFormat="1" ht="18.75" x14ac:dyDescent="0.3">
      <c r="B18" s="2069"/>
      <c r="C18" s="2070"/>
      <c r="D18" s="2070"/>
      <c r="E18" s="542"/>
      <c r="F18" s="542"/>
      <c r="G18" s="543"/>
      <c r="H18" s="540">
        <f t="shared" si="0"/>
        <v>0</v>
      </c>
    </row>
    <row r="19" spans="2:8" s="57" customFormat="1" ht="18.75" x14ac:dyDescent="0.3">
      <c r="B19" s="2069"/>
      <c r="C19" s="2070"/>
      <c r="D19" s="2070"/>
      <c r="E19" s="542"/>
      <c r="F19" s="542"/>
      <c r="G19" s="543"/>
      <c r="H19" s="540">
        <f t="shared" si="0"/>
        <v>0</v>
      </c>
    </row>
    <row r="20" spans="2:8" s="57" customFormat="1" ht="18.75" x14ac:dyDescent="0.3">
      <c r="B20" s="2069"/>
      <c r="C20" s="2070"/>
      <c r="D20" s="2070"/>
      <c r="E20" s="542"/>
      <c r="F20" s="542"/>
      <c r="G20" s="543"/>
      <c r="H20" s="540">
        <f t="shared" si="0"/>
        <v>0</v>
      </c>
    </row>
    <row r="21" spans="2:8" s="57" customFormat="1" ht="18.75" x14ac:dyDescent="0.3">
      <c r="B21" s="2069"/>
      <c r="C21" s="2070"/>
      <c r="D21" s="2070"/>
      <c r="E21" s="542"/>
      <c r="F21" s="542"/>
      <c r="G21" s="543"/>
      <c r="H21" s="540">
        <f t="shared" si="0"/>
        <v>0</v>
      </c>
    </row>
    <row r="22" spans="2:8" s="57" customFormat="1" ht="18.75" x14ac:dyDescent="0.3">
      <c r="B22" s="2069"/>
      <c r="C22" s="2070"/>
      <c r="D22" s="2070"/>
      <c r="E22" s="542"/>
      <c r="F22" s="542"/>
      <c r="G22" s="543"/>
      <c r="H22" s="540">
        <f t="shared" si="0"/>
        <v>0</v>
      </c>
    </row>
    <row r="23" spans="2:8" s="57" customFormat="1" ht="18.75" x14ac:dyDescent="0.3">
      <c r="B23" s="2069"/>
      <c r="C23" s="2070"/>
      <c r="D23" s="2070"/>
      <c r="E23" s="542"/>
      <c r="F23" s="542"/>
      <c r="G23" s="543"/>
      <c r="H23" s="540">
        <f t="shared" si="0"/>
        <v>0</v>
      </c>
    </row>
    <row r="24" spans="2:8" s="57" customFormat="1" ht="18.75" x14ac:dyDescent="0.3">
      <c r="B24" s="2069"/>
      <c r="C24" s="2070"/>
      <c r="D24" s="2070"/>
      <c r="E24" s="542"/>
      <c r="F24" s="542"/>
      <c r="G24" s="543"/>
      <c r="H24" s="540">
        <f t="shared" si="0"/>
        <v>0</v>
      </c>
    </row>
    <row r="25" spans="2:8" s="57" customFormat="1" ht="18.75" x14ac:dyDescent="0.3">
      <c r="B25" s="2069"/>
      <c r="C25" s="2070"/>
      <c r="D25" s="2070"/>
      <c r="E25" s="542"/>
      <c r="F25" s="542"/>
      <c r="G25" s="543"/>
      <c r="H25" s="54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074"/>
      <c r="C33" s="2075"/>
      <c r="D33" s="2075"/>
      <c r="E33" s="536"/>
      <c r="F33" s="536"/>
      <c r="G33" s="536"/>
      <c r="H33" s="538"/>
    </row>
    <row r="34" spans="2:8" x14ac:dyDescent="0.25">
      <c r="B34" s="2074"/>
      <c r="C34" s="2075"/>
      <c r="D34" s="2075"/>
      <c r="E34" s="536"/>
      <c r="F34" s="536"/>
      <c r="G34" s="536"/>
      <c r="H34" s="538"/>
    </row>
    <row r="35" spans="2:8" ht="15.75" thickBot="1" x14ac:dyDescent="0.3">
      <c r="B35" s="2076"/>
      <c r="C35" s="2077"/>
      <c r="D35" s="2077"/>
      <c r="E35" s="537"/>
      <c r="F35" s="537"/>
      <c r="G35" s="537"/>
      <c r="H35" s="539"/>
    </row>
    <row r="36" spans="2:8" ht="18.75" x14ac:dyDescent="0.3">
      <c r="G36" s="48" t="s">
        <v>443</v>
      </c>
      <c r="H36" s="64">
        <f>SUM(H13:H25)</f>
        <v>800</v>
      </c>
    </row>
    <row r="37" spans="2:8" ht="18.75" x14ac:dyDescent="0.3">
      <c r="G37" s="48" t="s">
        <v>444</v>
      </c>
      <c r="H37" s="64">
        <f>+H36*0.16</f>
        <v>128</v>
      </c>
    </row>
    <row r="38" spans="2:8" ht="19.5" thickBot="1" x14ac:dyDescent="0.35">
      <c r="G38" s="49" t="s">
        <v>445</v>
      </c>
      <c r="H38" s="65">
        <f>+H36+H37</f>
        <v>928</v>
      </c>
    </row>
    <row r="40" spans="2:8" x14ac:dyDescent="0.25">
      <c r="B40" s="2062"/>
      <c r="C40" s="2062"/>
      <c r="D40" s="2062"/>
      <c r="E40" s="2062"/>
      <c r="F40" s="2062"/>
    </row>
    <row r="41" spans="2:8" x14ac:dyDescent="0.25">
      <c r="B41" s="2062"/>
      <c r="C41" s="2062"/>
      <c r="D41" s="2062"/>
      <c r="E41" s="2062"/>
      <c r="F41" s="2062"/>
    </row>
    <row r="42" spans="2:8" x14ac:dyDescent="0.25">
      <c r="B42" s="2073" t="s">
        <v>446</v>
      </c>
      <c r="C42" s="2073"/>
      <c r="D42" s="2073"/>
      <c r="E42" s="2073" t="s">
        <v>447</v>
      </c>
      <c r="F42" s="2073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4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28515625" style="32" customWidth="1"/>
    <col min="4" max="4" width="16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1044</v>
      </c>
      <c r="E5" s="544" t="s">
        <v>421</v>
      </c>
      <c r="F5" s="33" t="str">
        <f>VLOOKUP(F6,OBRAS!A1:B25,2,FALSE)</f>
        <v>EL TAJO</v>
      </c>
      <c r="G5" s="1670" t="s">
        <v>423</v>
      </c>
      <c r="H5" s="1674">
        <v>46083</v>
      </c>
    </row>
    <row r="6" spans="2:8" ht="15.75" thickBot="1" x14ac:dyDescent="0.3">
      <c r="B6" s="1669"/>
      <c r="C6" s="1671"/>
      <c r="D6" s="1673"/>
      <c r="E6" s="545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728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CARR. 57 #215 LAS MERCEDES, SAN LUIS POTOSÍ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SAN LUIS POTOSI, SLP</v>
      </c>
      <c r="D9" s="38"/>
      <c r="E9" s="38"/>
      <c r="F9" s="37" t="s">
        <v>431</v>
      </c>
      <c r="G9" s="50">
        <f>VLOOKUP(C7,'BASE DATOS'!A1:J106,9,FALSE)</f>
        <v>78394</v>
      </c>
      <c r="H9" s="42"/>
    </row>
    <row r="10" spans="2:8" x14ac:dyDescent="0.25">
      <c r="B10" s="40" t="s">
        <v>427</v>
      </c>
      <c r="C10" s="38" t="str">
        <f>VLOOKUP(C7,'BASE DATOS'!A1:J107,2,FALSE)</f>
        <v>SMS211108SW4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442 270 3634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54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1034</v>
      </c>
      <c r="C13" s="1679"/>
      <c r="D13" s="1679"/>
      <c r="E13" s="60">
        <v>1</v>
      </c>
      <c r="F13" s="60" t="s">
        <v>462</v>
      </c>
      <c r="G13" s="62">
        <v>7000</v>
      </c>
      <c r="H13" s="56">
        <f>+E13*G13</f>
        <v>7000</v>
      </c>
    </row>
    <row r="14" spans="2:8" s="57" customFormat="1" ht="18.75" x14ac:dyDescent="0.3">
      <c r="B14" s="2078" t="s">
        <v>1035</v>
      </c>
      <c r="C14" s="2079"/>
      <c r="D14" s="2079"/>
      <c r="E14" s="557">
        <v>1</v>
      </c>
      <c r="F14" s="557" t="s">
        <v>449</v>
      </c>
      <c r="G14" s="558">
        <v>442.2</v>
      </c>
      <c r="H14" s="555">
        <f>+E14*G14</f>
        <v>442.2</v>
      </c>
    </row>
    <row r="15" spans="2:8" s="57" customFormat="1" ht="18.75" x14ac:dyDescent="0.3">
      <c r="B15" s="2078" t="s">
        <v>1036</v>
      </c>
      <c r="C15" s="2079"/>
      <c r="D15" s="2079"/>
      <c r="E15" s="557"/>
      <c r="F15" s="557"/>
      <c r="G15" s="558"/>
      <c r="H15" s="555">
        <f t="shared" ref="H15:H24" si="0">+E15*G15</f>
        <v>0</v>
      </c>
    </row>
    <row r="16" spans="2:8" s="57" customFormat="1" ht="18.75" x14ac:dyDescent="0.3">
      <c r="B16" s="2078" t="s">
        <v>1037</v>
      </c>
      <c r="C16" s="2079"/>
      <c r="D16" s="2079"/>
      <c r="E16" s="557">
        <v>1</v>
      </c>
      <c r="F16" s="557" t="s">
        <v>449</v>
      </c>
      <c r="G16" s="558">
        <v>4561.2700000000004</v>
      </c>
      <c r="H16" s="555">
        <f t="shared" si="0"/>
        <v>4561.2700000000004</v>
      </c>
    </row>
    <row r="17" spans="2:8" s="57" customFormat="1" ht="18.75" x14ac:dyDescent="0.3">
      <c r="B17" s="2078" t="s">
        <v>1038</v>
      </c>
      <c r="C17" s="2079"/>
      <c r="D17" s="2079"/>
      <c r="E17" s="557">
        <v>1</v>
      </c>
      <c r="F17" s="557" t="s">
        <v>449</v>
      </c>
      <c r="G17" s="558">
        <v>669.4</v>
      </c>
      <c r="H17" s="555">
        <f t="shared" si="0"/>
        <v>669.4</v>
      </c>
    </row>
    <row r="18" spans="2:8" s="57" customFormat="1" ht="18.75" x14ac:dyDescent="0.3">
      <c r="B18" s="2078" t="s">
        <v>1039</v>
      </c>
      <c r="C18" s="2079"/>
      <c r="D18" s="2079"/>
      <c r="E18" s="557">
        <v>1</v>
      </c>
      <c r="F18" s="557" t="s">
        <v>449</v>
      </c>
      <c r="G18" s="558">
        <v>1024.55</v>
      </c>
      <c r="H18" s="555">
        <f t="shared" si="0"/>
        <v>1024.55</v>
      </c>
    </row>
    <row r="19" spans="2:8" s="57" customFormat="1" ht="18.75" x14ac:dyDescent="0.3">
      <c r="B19" s="2078" t="s">
        <v>1040</v>
      </c>
      <c r="C19" s="2079"/>
      <c r="D19" s="2079"/>
      <c r="E19" s="557">
        <v>6</v>
      </c>
      <c r="F19" s="557" t="s">
        <v>858</v>
      </c>
      <c r="G19" s="558">
        <v>950</v>
      </c>
      <c r="H19" s="555">
        <f t="shared" si="0"/>
        <v>5700</v>
      </c>
    </row>
    <row r="20" spans="2:8" s="57" customFormat="1" ht="18.75" x14ac:dyDescent="0.3">
      <c r="B20" s="2078" t="s">
        <v>1041</v>
      </c>
      <c r="C20" s="2079"/>
      <c r="D20" s="2079"/>
      <c r="E20" s="557"/>
      <c r="F20" s="557"/>
      <c r="G20" s="558"/>
      <c r="H20" s="555">
        <f t="shared" si="0"/>
        <v>0</v>
      </c>
    </row>
    <row r="21" spans="2:8" s="57" customFormat="1" ht="18.75" x14ac:dyDescent="0.3">
      <c r="B21" s="2078" t="s">
        <v>1042</v>
      </c>
      <c r="C21" s="2079"/>
      <c r="D21" s="2079"/>
      <c r="E21" s="557">
        <v>1</v>
      </c>
      <c r="F21" s="557" t="s">
        <v>1043</v>
      </c>
      <c r="G21" s="558">
        <v>750</v>
      </c>
      <c r="H21" s="555">
        <f t="shared" si="0"/>
        <v>750</v>
      </c>
    </row>
    <row r="22" spans="2:8" s="57" customFormat="1" ht="18.75" x14ac:dyDescent="0.3">
      <c r="B22" s="2080" t="s">
        <v>1055</v>
      </c>
      <c r="C22" s="2081"/>
      <c r="D22" s="2081"/>
      <c r="E22" s="557"/>
      <c r="F22" s="557"/>
      <c r="G22" s="558"/>
      <c r="H22" s="555">
        <f t="shared" si="0"/>
        <v>0</v>
      </c>
    </row>
    <row r="23" spans="2:8" s="57" customFormat="1" ht="18.75" x14ac:dyDescent="0.3">
      <c r="B23" s="2078"/>
      <c r="C23" s="2079"/>
      <c r="D23" s="2079"/>
      <c r="E23" s="557"/>
      <c r="F23" s="557"/>
      <c r="G23" s="558"/>
      <c r="H23" s="555">
        <f t="shared" si="0"/>
        <v>0</v>
      </c>
    </row>
    <row r="24" spans="2:8" s="57" customFormat="1" ht="18.75" x14ac:dyDescent="0.3">
      <c r="B24" s="2078"/>
      <c r="C24" s="2079"/>
      <c r="D24" s="2079"/>
      <c r="E24" s="557"/>
      <c r="F24" s="557"/>
      <c r="G24" s="558"/>
      <c r="H24" s="555">
        <f t="shared" si="0"/>
        <v>0</v>
      </c>
    </row>
    <row r="25" spans="2:8" s="57" customFormat="1" ht="18.75" x14ac:dyDescent="0.3">
      <c r="B25" s="2078"/>
      <c r="C25" s="2079"/>
      <c r="D25" s="2079"/>
      <c r="E25" s="557"/>
      <c r="F25" s="557"/>
      <c r="G25" s="558"/>
      <c r="H25" s="55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083"/>
      <c r="C33" s="2084"/>
      <c r="D33" s="2084"/>
      <c r="E33" s="551"/>
      <c r="F33" s="551"/>
      <c r="G33" s="551"/>
      <c r="H33" s="553"/>
    </row>
    <row r="34" spans="2:8" x14ac:dyDescent="0.25">
      <c r="B34" s="2083"/>
      <c r="C34" s="2084"/>
      <c r="D34" s="2084"/>
      <c r="E34" s="551"/>
      <c r="F34" s="551"/>
      <c r="G34" s="551"/>
      <c r="H34" s="553"/>
    </row>
    <row r="35" spans="2:8" ht="15.75" thickBot="1" x14ac:dyDescent="0.3">
      <c r="B35" s="2085"/>
      <c r="C35" s="2086"/>
      <c r="D35" s="2086"/>
      <c r="E35" s="552"/>
      <c r="F35" s="552"/>
      <c r="G35" s="552"/>
      <c r="H35" s="554"/>
    </row>
    <row r="36" spans="2:8" ht="18.75" x14ac:dyDescent="0.3">
      <c r="G36" s="48" t="s">
        <v>443</v>
      </c>
      <c r="H36" s="64">
        <f>SUM(H13:H25)</f>
        <v>20147.419999999998</v>
      </c>
    </row>
    <row r="37" spans="2:8" ht="18.75" x14ac:dyDescent="0.3">
      <c r="G37" s="48" t="s">
        <v>444</v>
      </c>
      <c r="H37" s="64">
        <f>+H36*0.16</f>
        <v>3223.5871999999999</v>
      </c>
    </row>
    <row r="38" spans="2:8" ht="19.5" thickBot="1" x14ac:dyDescent="0.35">
      <c r="G38" s="49" t="s">
        <v>445</v>
      </c>
      <c r="H38" s="65">
        <f>+H36+H37</f>
        <v>23371.0072</v>
      </c>
    </row>
    <row r="40" spans="2:8" x14ac:dyDescent="0.25">
      <c r="B40" s="2075"/>
      <c r="C40" s="2075"/>
      <c r="D40" s="2075"/>
      <c r="E40" s="2075"/>
      <c r="F40" s="2075"/>
    </row>
    <row r="41" spans="2:8" x14ac:dyDescent="0.25">
      <c r="B41" s="2075"/>
      <c r="C41" s="2075"/>
      <c r="D41" s="2075"/>
      <c r="E41" s="2075"/>
      <c r="F41" s="2075"/>
    </row>
    <row r="42" spans="2:8" x14ac:dyDescent="0.25">
      <c r="B42" s="2082" t="s">
        <v>446</v>
      </c>
      <c r="C42" s="2082"/>
      <c r="D42" s="2082"/>
      <c r="E42" s="2082" t="s">
        <v>447</v>
      </c>
      <c r="F42" s="2082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5">
    <pageSetUpPr fitToPage="1"/>
  </sheetPr>
  <dimension ref="B1:H43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" style="32" customWidth="1"/>
    <col min="4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1045</v>
      </c>
      <c r="E5" s="544" t="s">
        <v>421</v>
      </c>
      <c r="F5" s="33" t="str">
        <f>VLOOKUP(F6,OBRAS!A1:B25,2,FALSE)</f>
        <v>EL TAJO</v>
      </c>
      <c r="G5" s="1670" t="s">
        <v>423</v>
      </c>
      <c r="H5" s="1674">
        <v>46083</v>
      </c>
    </row>
    <row r="6" spans="2:8" ht="15.75" thickBot="1" x14ac:dyDescent="0.3">
      <c r="B6" s="1669"/>
      <c r="C6" s="1671"/>
      <c r="D6" s="1673"/>
      <c r="E6" s="545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728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CARR. 57 #215 LAS MERCEDES, SAN LUIS POTOSÍ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SAN LUIS POTOSI, SLP</v>
      </c>
      <c r="D9" s="38"/>
      <c r="E9" s="38"/>
      <c r="F9" s="37" t="s">
        <v>431</v>
      </c>
      <c r="G9" s="50">
        <f>VLOOKUP(C7,'BASE DATOS'!A1:J106,9,FALSE)</f>
        <v>78394</v>
      </c>
      <c r="H9" s="42"/>
    </row>
    <row r="10" spans="2:8" x14ac:dyDescent="0.25">
      <c r="B10" s="40" t="s">
        <v>427</v>
      </c>
      <c r="C10" s="38" t="str">
        <f>VLOOKUP(C7,'BASE DATOS'!A1:J107,2,FALSE)</f>
        <v>SMS211108SW4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442 270 3634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54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1046</v>
      </c>
      <c r="C13" s="1679"/>
      <c r="D13" s="1679"/>
      <c r="E13" s="60">
        <v>3</v>
      </c>
      <c r="F13" s="60" t="s">
        <v>857</v>
      </c>
      <c r="G13" s="62">
        <v>78.069999999999993</v>
      </c>
      <c r="H13" s="56">
        <f>+E13*G13</f>
        <v>234.20999999999998</v>
      </c>
    </row>
    <row r="14" spans="2:8" s="57" customFormat="1" ht="18.75" x14ac:dyDescent="0.3">
      <c r="B14" s="2078" t="s">
        <v>1047</v>
      </c>
      <c r="C14" s="2079"/>
      <c r="D14" s="2079"/>
      <c r="E14" s="557">
        <v>1</v>
      </c>
      <c r="F14" s="557" t="s">
        <v>449</v>
      </c>
      <c r="G14" s="558">
        <v>292.67</v>
      </c>
      <c r="H14" s="555">
        <f>+E14*G14</f>
        <v>292.67</v>
      </c>
    </row>
    <row r="15" spans="2:8" s="57" customFormat="1" ht="18.75" x14ac:dyDescent="0.3">
      <c r="B15" s="2078" t="s">
        <v>1048</v>
      </c>
      <c r="C15" s="2079"/>
      <c r="D15" s="2079"/>
      <c r="E15" s="557"/>
      <c r="F15" s="557"/>
      <c r="G15" s="558"/>
      <c r="H15" s="555">
        <f t="shared" ref="H15:H25" si="0">+E15*G15</f>
        <v>0</v>
      </c>
    </row>
    <row r="16" spans="2:8" s="57" customFormat="1" ht="18.75" x14ac:dyDescent="0.3">
      <c r="B16" s="2078" t="s">
        <v>1049</v>
      </c>
      <c r="C16" s="2079"/>
      <c r="D16" s="2079"/>
      <c r="E16" s="557">
        <v>1</v>
      </c>
      <c r="F16" s="557" t="s">
        <v>449</v>
      </c>
      <c r="G16" s="558">
        <v>220.07</v>
      </c>
      <c r="H16" s="555">
        <f t="shared" si="0"/>
        <v>220.07</v>
      </c>
    </row>
    <row r="17" spans="2:8" s="57" customFormat="1" ht="18.75" x14ac:dyDescent="0.3">
      <c r="B17" s="2078" t="s">
        <v>1050</v>
      </c>
      <c r="C17" s="2079"/>
      <c r="D17" s="2079"/>
      <c r="E17" s="557">
        <v>16</v>
      </c>
      <c r="F17" s="557" t="s">
        <v>608</v>
      </c>
      <c r="G17" s="558">
        <v>84.84</v>
      </c>
      <c r="H17" s="555">
        <f t="shared" si="0"/>
        <v>1357.44</v>
      </c>
    </row>
    <row r="18" spans="2:8" s="57" customFormat="1" ht="18.75" x14ac:dyDescent="0.3">
      <c r="B18" s="2078" t="s">
        <v>844</v>
      </c>
      <c r="C18" s="2079"/>
      <c r="D18" s="2079"/>
      <c r="E18" s="557">
        <v>1</v>
      </c>
      <c r="F18" s="557" t="s">
        <v>449</v>
      </c>
      <c r="G18" s="558">
        <v>1427.31</v>
      </c>
      <c r="H18" s="555">
        <f t="shared" si="0"/>
        <v>1427.31</v>
      </c>
    </row>
    <row r="19" spans="2:8" s="57" customFormat="1" ht="18.75" x14ac:dyDescent="0.3">
      <c r="B19" s="2078" t="s">
        <v>1035</v>
      </c>
      <c r="C19" s="2079"/>
      <c r="D19" s="2079"/>
      <c r="E19" s="557">
        <v>1</v>
      </c>
      <c r="F19" s="557" t="s">
        <v>449</v>
      </c>
      <c r="G19" s="558">
        <v>442.2</v>
      </c>
      <c r="H19" s="555">
        <f t="shared" si="0"/>
        <v>442.2</v>
      </c>
    </row>
    <row r="20" spans="2:8" s="57" customFormat="1" ht="18.75" x14ac:dyDescent="0.3">
      <c r="B20" s="2078" t="s">
        <v>1036</v>
      </c>
      <c r="C20" s="2079"/>
      <c r="D20" s="2079"/>
      <c r="E20" s="557"/>
      <c r="F20" s="557"/>
      <c r="G20" s="558"/>
      <c r="H20" s="555">
        <f t="shared" si="0"/>
        <v>0</v>
      </c>
    </row>
    <row r="21" spans="2:8" s="57" customFormat="1" ht="18.75" x14ac:dyDescent="0.3">
      <c r="B21" s="2078" t="s">
        <v>1051</v>
      </c>
      <c r="C21" s="2079"/>
      <c r="D21" s="2079"/>
      <c r="E21" s="557">
        <v>1</v>
      </c>
      <c r="F21" s="557" t="s">
        <v>449</v>
      </c>
      <c r="G21" s="558">
        <v>1768.26</v>
      </c>
      <c r="H21" s="555">
        <f t="shared" si="0"/>
        <v>1768.26</v>
      </c>
    </row>
    <row r="22" spans="2:8" s="57" customFormat="1" ht="18.75" x14ac:dyDescent="0.3">
      <c r="B22" s="2078" t="s">
        <v>1052</v>
      </c>
      <c r="C22" s="2079"/>
      <c r="D22" s="2079"/>
      <c r="E22" s="557">
        <v>1</v>
      </c>
      <c r="F22" s="557" t="s">
        <v>449</v>
      </c>
      <c r="G22" s="558">
        <v>1095.54</v>
      </c>
      <c r="H22" s="555">
        <f t="shared" si="0"/>
        <v>1095.54</v>
      </c>
    </row>
    <row r="23" spans="2:8" s="57" customFormat="1" ht="18.75" x14ac:dyDescent="0.3">
      <c r="B23" s="2078" t="s">
        <v>1053</v>
      </c>
      <c r="C23" s="2079"/>
      <c r="D23" s="2079"/>
      <c r="E23" s="557">
        <v>8</v>
      </c>
      <c r="F23" s="557" t="s">
        <v>858</v>
      </c>
      <c r="G23" s="558">
        <v>950</v>
      </c>
      <c r="H23" s="555">
        <f t="shared" si="0"/>
        <v>7600</v>
      </c>
    </row>
    <row r="24" spans="2:8" s="57" customFormat="1" ht="18.75" x14ac:dyDescent="0.3">
      <c r="B24" s="2078" t="s">
        <v>1041</v>
      </c>
      <c r="C24" s="2079"/>
      <c r="D24" s="2079"/>
      <c r="E24" s="557"/>
      <c r="F24" s="557"/>
      <c r="G24" s="558"/>
      <c r="H24" s="555">
        <f t="shared" si="0"/>
        <v>0</v>
      </c>
    </row>
    <row r="25" spans="2:8" s="57" customFormat="1" ht="18.75" x14ac:dyDescent="0.3">
      <c r="B25" s="2078" t="s">
        <v>1034</v>
      </c>
      <c r="C25" s="2079"/>
      <c r="D25" s="2079"/>
      <c r="E25" s="557">
        <v>1</v>
      </c>
      <c r="F25" s="557" t="s">
        <v>462</v>
      </c>
      <c r="G25" s="558">
        <v>7000</v>
      </c>
      <c r="H25" s="555">
        <f t="shared" si="0"/>
        <v>7000</v>
      </c>
    </row>
    <row r="26" spans="2:8" s="57" customFormat="1" ht="18.75" x14ac:dyDescent="0.3">
      <c r="B26" s="2080" t="s">
        <v>1054</v>
      </c>
      <c r="C26" s="2081"/>
      <c r="D26" s="2081"/>
      <c r="E26" s="557"/>
      <c r="F26" s="557"/>
      <c r="G26" s="558"/>
      <c r="H26" s="556"/>
    </row>
    <row r="27" spans="2:8" x14ac:dyDescent="0.25">
      <c r="B27" s="53"/>
      <c r="C27" s="47"/>
      <c r="D27" s="47"/>
      <c r="E27" s="47"/>
      <c r="F27" s="47"/>
      <c r="G27" s="47"/>
      <c r="H27" s="55"/>
    </row>
    <row r="28" spans="2:8" ht="18.75" x14ac:dyDescent="0.3">
      <c r="B28" s="1685" t="s">
        <v>439</v>
      </c>
      <c r="C28" s="1686"/>
      <c r="D28" s="1686"/>
      <c r="E28" s="1686"/>
      <c r="F28" s="1686"/>
      <c r="G28" s="1686"/>
      <c r="H28" s="1687"/>
    </row>
    <row r="29" spans="2:8" ht="15.75" x14ac:dyDescent="0.25">
      <c r="B29" s="1680" t="s">
        <v>415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440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441</v>
      </c>
      <c r="C31" s="1681"/>
      <c r="D31" s="1681"/>
      <c r="E31" s="1681"/>
      <c r="F31" s="1681"/>
      <c r="G31" s="1681"/>
      <c r="H31" s="1682"/>
    </row>
    <row r="32" spans="2:8" ht="15.75" x14ac:dyDescent="0.25">
      <c r="B32" s="1680" t="s">
        <v>442</v>
      </c>
      <c r="C32" s="1681"/>
      <c r="D32" s="1681"/>
      <c r="E32" s="1681"/>
      <c r="F32" s="1681"/>
      <c r="G32" s="1681"/>
      <c r="H32" s="1682"/>
    </row>
    <row r="33" spans="2:8" ht="18.75" x14ac:dyDescent="0.3">
      <c r="B33" s="1685" t="s">
        <v>418</v>
      </c>
      <c r="C33" s="1686"/>
      <c r="D33" s="1686"/>
      <c r="E33" s="1686"/>
      <c r="F33" s="1686"/>
      <c r="G33" s="1686"/>
      <c r="H33" s="1687"/>
    </row>
    <row r="34" spans="2:8" x14ac:dyDescent="0.25">
      <c r="B34" s="2083"/>
      <c r="C34" s="2084"/>
      <c r="D34" s="2084"/>
      <c r="E34" s="551"/>
      <c r="F34" s="551"/>
      <c r="G34" s="551"/>
      <c r="H34" s="553"/>
    </row>
    <row r="35" spans="2:8" x14ac:dyDescent="0.25">
      <c r="B35" s="2083"/>
      <c r="C35" s="2084"/>
      <c r="D35" s="2084"/>
      <c r="E35" s="551"/>
      <c r="F35" s="551"/>
      <c r="G35" s="551"/>
      <c r="H35" s="553"/>
    </row>
    <row r="36" spans="2:8" ht="15.75" thickBot="1" x14ac:dyDescent="0.3">
      <c r="B36" s="2085"/>
      <c r="C36" s="2086"/>
      <c r="D36" s="2086"/>
      <c r="E36" s="552"/>
      <c r="F36" s="552"/>
      <c r="G36" s="552"/>
      <c r="H36" s="554"/>
    </row>
    <row r="37" spans="2:8" ht="18.75" x14ac:dyDescent="0.3">
      <c r="G37" s="48" t="s">
        <v>443</v>
      </c>
      <c r="H37" s="64">
        <f>SUM(H13:H26)</f>
        <v>21437.7</v>
      </c>
    </row>
    <row r="38" spans="2:8" ht="18.75" x14ac:dyDescent="0.3">
      <c r="G38" s="48" t="s">
        <v>444</v>
      </c>
      <c r="H38" s="64">
        <f>+H37*0.16</f>
        <v>3430.0320000000002</v>
      </c>
    </row>
    <row r="39" spans="2:8" ht="19.5" thickBot="1" x14ac:dyDescent="0.35">
      <c r="G39" s="49" t="s">
        <v>445</v>
      </c>
      <c r="H39" s="65">
        <f>+H37+H38</f>
        <v>24867.732</v>
      </c>
    </row>
    <row r="41" spans="2:8" x14ac:dyDescent="0.25">
      <c r="B41" s="2075"/>
      <c r="C41" s="2075"/>
      <c r="D41" s="2075"/>
      <c r="E41" s="2075"/>
      <c r="F41" s="2075"/>
    </row>
    <row r="42" spans="2:8" x14ac:dyDescent="0.25">
      <c r="B42" s="2075"/>
      <c r="C42" s="2075"/>
      <c r="D42" s="2075"/>
      <c r="E42" s="2075"/>
      <c r="F42" s="2075"/>
    </row>
    <row r="43" spans="2:8" x14ac:dyDescent="0.25">
      <c r="B43" s="2082" t="s">
        <v>446</v>
      </c>
      <c r="C43" s="2082"/>
      <c r="D43" s="2082"/>
      <c r="E43" s="2082" t="s">
        <v>447</v>
      </c>
      <c r="F43" s="2082"/>
    </row>
  </sheetData>
  <mergeCells count="37">
    <mergeCell ref="E43:F43"/>
    <mergeCell ref="B43:D43"/>
    <mergeCell ref="B41:D42"/>
    <mergeCell ref="B25:D25"/>
    <mergeCell ref="B32:H32"/>
    <mergeCell ref="B33:H33"/>
    <mergeCell ref="B34:D34"/>
    <mergeCell ref="B35:D35"/>
    <mergeCell ref="B36:D36"/>
    <mergeCell ref="E41:F42"/>
    <mergeCell ref="B31:H31"/>
    <mergeCell ref="B24:D24"/>
    <mergeCell ref="B26:D26"/>
    <mergeCell ref="B28:H28"/>
    <mergeCell ref="B29:H29"/>
    <mergeCell ref="B30:H30"/>
    <mergeCell ref="B23:D23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1:D21"/>
    <mergeCell ref="B22:D22"/>
    <mergeCell ref="B1:H1"/>
    <mergeCell ref="B2:H2"/>
    <mergeCell ref="B3:H3"/>
    <mergeCell ref="B4:H4"/>
    <mergeCell ref="B5:B6"/>
    <mergeCell ref="C5:C6"/>
    <mergeCell ref="D5:D6"/>
    <mergeCell ref="G5:G6"/>
    <mergeCell ref="H5:H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6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" style="32" customWidth="1"/>
    <col min="4" max="4" width="14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1056</v>
      </c>
      <c r="E5" s="547" t="s">
        <v>421</v>
      </c>
      <c r="F5" s="33" t="str">
        <f>VLOOKUP(F6,OBRAS!A1:B25,2,FALSE)</f>
        <v>EL TAJO</v>
      </c>
      <c r="G5" s="1670" t="s">
        <v>423</v>
      </c>
      <c r="H5" s="1674">
        <v>46080</v>
      </c>
    </row>
    <row r="6" spans="2:8" ht="15.75" thickBot="1" x14ac:dyDescent="0.3">
      <c r="B6" s="1669"/>
      <c r="C6" s="1671"/>
      <c r="D6" s="1673"/>
      <c r="E6" s="548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DATOS'!A1:J104,7,FALSE)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DATOS'!A1:J105,3,FALSE)</f>
        <v>AV. MEXICO JAPON #412 INT. 55 MICROPARQUE INDUSTRIAL</v>
      </c>
      <c r="D8" s="38"/>
      <c r="E8" s="38"/>
      <c r="F8" s="37" t="s">
        <v>430</v>
      </c>
      <c r="G8" s="38" t="str">
        <f>VLOOKUP(C7,'BASE DATOS'!A1:J105,8,FALSE)</f>
        <v>LUBRICANTES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LBA880808D36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54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1057</v>
      </c>
      <c r="C13" s="1679"/>
      <c r="D13" s="1679"/>
      <c r="E13" s="60">
        <v>2</v>
      </c>
      <c r="F13" s="60" t="s">
        <v>554</v>
      </c>
      <c r="G13" s="62">
        <v>414.2</v>
      </c>
      <c r="H13" s="56">
        <f>+E13*G13</f>
        <v>828.4</v>
      </c>
    </row>
    <row r="14" spans="2:8" s="57" customFormat="1" ht="18.75" x14ac:dyDescent="0.3">
      <c r="B14" s="2094" t="s">
        <v>806</v>
      </c>
      <c r="C14" s="2095"/>
      <c r="D14" s="2095"/>
      <c r="E14" s="565"/>
      <c r="F14" s="565"/>
      <c r="G14" s="566"/>
      <c r="H14" s="563">
        <f>+E14*G14</f>
        <v>0</v>
      </c>
    </row>
    <row r="15" spans="2:8" s="57" customFormat="1" ht="18.75" x14ac:dyDescent="0.3">
      <c r="B15" s="2092" t="s">
        <v>1057</v>
      </c>
      <c r="C15" s="2093"/>
      <c r="D15" s="2093"/>
      <c r="E15" s="565">
        <v>2</v>
      </c>
      <c r="F15" s="565" t="s">
        <v>554</v>
      </c>
      <c r="G15" s="566">
        <v>414.2</v>
      </c>
      <c r="H15" s="563">
        <f>+E15*G15</f>
        <v>828.4</v>
      </c>
    </row>
    <row r="16" spans="2:8" s="57" customFormat="1" ht="18.75" x14ac:dyDescent="0.3">
      <c r="B16" s="2094" t="s">
        <v>1058</v>
      </c>
      <c r="C16" s="2095"/>
      <c r="D16" s="2095"/>
      <c r="E16" s="565"/>
      <c r="F16" s="565"/>
      <c r="G16" s="566"/>
      <c r="H16" s="563">
        <f t="shared" ref="H16:H24" si="0">+E16*G16</f>
        <v>0</v>
      </c>
    </row>
    <row r="17" spans="2:8" s="57" customFormat="1" ht="18.75" x14ac:dyDescent="0.3">
      <c r="B17" s="2092"/>
      <c r="C17" s="2093"/>
      <c r="D17" s="2093"/>
      <c r="E17" s="565"/>
      <c r="F17" s="565"/>
      <c r="G17" s="566"/>
      <c r="H17" s="563">
        <f t="shared" si="0"/>
        <v>0</v>
      </c>
    </row>
    <row r="18" spans="2:8" s="57" customFormat="1" ht="18.75" x14ac:dyDescent="0.3">
      <c r="B18" s="2092"/>
      <c r="C18" s="2093"/>
      <c r="D18" s="2093"/>
      <c r="E18" s="565"/>
      <c r="F18" s="565"/>
      <c r="G18" s="566"/>
      <c r="H18" s="563">
        <f t="shared" si="0"/>
        <v>0</v>
      </c>
    </row>
    <row r="19" spans="2:8" s="57" customFormat="1" ht="18.75" x14ac:dyDescent="0.3">
      <c r="B19" s="2092"/>
      <c r="C19" s="2093"/>
      <c r="D19" s="2093"/>
      <c r="E19" s="565"/>
      <c r="F19" s="565"/>
      <c r="G19" s="566"/>
      <c r="H19" s="563">
        <f t="shared" si="0"/>
        <v>0</v>
      </c>
    </row>
    <row r="20" spans="2:8" s="57" customFormat="1" ht="18.75" x14ac:dyDescent="0.3">
      <c r="B20" s="2092"/>
      <c r="C20" s="2093"/>
      <c r="D20" s="2093"/>
      <c r="E20" s="565"/>
      <c r="F20" s="565"/>
      <c r="G20" s="566"/>
      <c r="H20" s="563">
        <f t="shared" si="0"/>
        <v>0</v>
      </c>
    </row>
    <row r="21" spans="2:8" s="57" customFormat="1" ht="18.75" x14ac:dyDescent="0.3">
      <c r="B21" s="2092"/>
      <c r="C21" s="2093"/>
      <c r="D21" s="2093"/>
      <c r="E21" s="565"/>
      <c r="F21" s="565"/>
      <c r="G21" s="566"/>
      <c r="H21" s="563">
        <f t="shared" si="0"/>
        <v>0</v>
      </c>
    </row>
    <row r="22" spans="2:8" s="57" customFormat="1" ht="18.75" x14ac:dyDescent="0.3">
      <c r="B22" s="2092"/>
      <c r="C22" s="2093"/>
      <c r="D22" s="2093"/>
      <c r="E22" s="565"/>
      <c r="F22" s="565"/>
      <c r="G22" s="566"/>
      <c r="H22" s="563">
        <f t="shared" si="0"/>
        <v>0</v>
      </c>
    </row>
    <row r="23" spans="2:8" s="57" customFormat="1" ht="18.75" x14ac:dyDescent="0.3">
      <c r="B23" s="2092"/>
      <c r="C23" s="2093"/>
      <c r="D23" s="2093"/>
      <c r="E23" s="565"/>
      <c r="F23" s="565"/>
      <c r="G23" s="566"/>
      <c r="H23" s="563">
        <f t="shared" si="0"/>
        <v>0</v>
      </c>
    </row>
    <row r="24" spans="2:8" s="57" customFormat="1" ht="18.75" x14ac:dyDescent="0.3">
      <c r="B24" s="2092"/>
      <c r="C24" s="2093"/>
      <c r="D24" s="2093"/>
      <c r="E24" s="565"/>
      <c r="F24" s="565"/>
      <c r="G24" s="566"/>
      <c r="H24" s="563">
        <f t="shared" si="0"/>
        <v>0</v>
      </c>
    </row>
    <row r="25" spans="2:8" s="57" customFormat="1" ht="18.75" x14ac:dyDescent="0.3">
      <c r="B25" s="2092"/>
      <c r="C25" s="2093"/>
      <c r="D25" s="2093"/>
      <c r="E25" s="565"/>
      <c r="F25" s="565"/>
      <c r="G25" s="566"/>
      <c r="H25" s="564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088"/>
      <c r="C33" s="2089"/>
      <c r="D33" s="2089"/>
      <c r="E33" s="559"/>
      <c r="F33" s="559"/>
      <c r="G33" s="559"/>
      <c r="H33" s="561"/>
    </row>
    <row r="34" spans="2:8" x14ac:dyDescent="0.25">
      <c r="B34" s="2088"/>
      <c r="C34" s="2089"/>
      <c r="D34" s="2089"/>
      <c r="E34" s="559"/>
      <c r="F34" s="559"/>
      <c r="G34" s="559"/>
      <c r="H34" s="561"/>
    </row>
    <row r="35" spans="2:8" ht="15.75" thickBot="1" x14ac:dyDescent="0.3">
      <c r="B35" s="2090"/>
      <c r="C35" s="2091"/>
      <c r="D35" s="2091"/>
      <c r="E35" s="560"/>
      <c r="F35" s="560"/>
      <c r="G35" s="560"/>
      <c r="H35" s="562"/>
    </row>
    <row r="36" spans="2:8" ht="18.75" x14ac:dyDescent="0.3">
      <c r="G36" s="48" t="s">
        <v>443</v>
      </c>
      <c r="H36" s="64">
        <f>SUM(H13:H25)</f>
        <v>1656.8</v>
      </c>
    </row>
    <row r="37" spans="2:8" ht="18.75" x14ac:dyDescent="0.3">
      <c r="G37" s="48" t="s">
        <v>444</v>
      </c>
      <c r="H37" s="64">
        <f>+H36*0.16</f>
        <v>265.08800000000002</v>
      </c>
    </row>
    <row r="38" spans="2:8" ht="19.5" thickBot="1" x14ac:dyDescent="0.35">
      <c r="G38" s="49" t="s">
        <v>445</v>
      </c>
      <c r="H38" s="65">
        <f>+H36+H37</f>
        <v>1921.8879999999999</v>
      </c>
    </row>
    <row r="40" spans="2:8" x14ac:dyDescent="0.25">
      <c r="B40" s="2084"/>
      <c r="C40" s="2084"/>
      <c r="D40" s="2084"/>
      <c r="E40" s="2084"/>
      <c r="F40" s="2084"/>
    </row>
    <row r="41" spans="2:8" x14ac:dyDescent="0.25">
      <c r="B41" s="2084"/>
      <c r="C41" s="2084"/>
      <c r="D41" s="2084"/>
      <c r="E41" s="2084"/>
      <c r="F41" s="2084"/>
    </row>
    <row r="42" spans="2:8" x14ac:dyDescent="0.25">
      <c r="B42" s="2087" t="s">
        <v>446</v>
      </c>
      <c r="C42" s="2087"/>
      <c r="D42" s="2087"/>
      <c r="E42" s="2087" t="s">
        <v>447</v>
      </c>
      <c r="F42" s="2087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7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4.85546875" style="32" customWidth="1"/>
    <col min="4" max="4" width="16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-1756</v>
      </c>
      <c r="E5" s="567" t="s">
        <v>421</v>
      </c>
      <c r="F5" s="33" t="str">
        <f>VLOOKUP(F6,OBRAS!A1:B25,2,FALSE)</f>
        <v>ZURA, ANCONA, EL TAJO</v>
      </c>
      <c r="G5" s="1670" t="s">
        <v>423</v>
      </c>
      <c r="H5" s="1674">
        <v>46086</v>
      </c>
    </row>
    <row r="6" spans="2:8" ht="15.75" thickBot="1" x14ac:dyDescent="0.3">
      <c r="B6" s="1669"/>
      <c r="C6" s="1671"/>
      <c r="D6" s="1673"/>
      <c r="E6" s="568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728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CARR. 57 #215 LAS MERCEDES, SAN LUIS POTOSÍ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SAN LUIS POTOSI, SLP</v>
      </c>
      <c r="D9" s="38"/>
      <c r="E9" s="38"/>
      <c r="F9" s="37" t="s">
        <v>431</v>
      </c>
      <c r="G9" s="50">
        <f>VLOOKUP(C7,'BASE DATOS'!A1:J106,9,FALSE)</f>
        <v>78394</v>
      </c>
      <c r="H9" s="42"/>
    </row>
    <row r="10" spans="2:8" x14ac:dyDescent="0.25">
      <c r="B10" s="40" t="s">
        <v>427</v>
      </c>
      <c r="C10" s="38" t="str">
        <f>VLOOKUP(C7,'BASE DATOS'!A1:J107,2,FALSE)</f>
        <v>SMS211108SW4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442 270 3634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56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1059</v>
      </c>
      <c r="C13" s="1679"/>
      <c r="D13" s="1679"/>
      <c r="E13" s="60">
        <v>1</v>
      </c>
      <c r="F13" s="60" t="s">
        <v>449</v>
      </c>
      <c r="G13" s="62">
        <v>202</v>
      </c>
      <c r="H13" s="56">
        <f>+E13*G13</f>
        <v>202</v>
      </c>
    </row>
    <row r="14" spans="2:8" s="57" customFormat="1" ht="18.75" x14ac:dyDescent="0.3">
      <c r="B14" s="2101" t="s">
        <v>1060</v>
      </c>
      <c r="C14" s="2102"/>
      <c r="D14" s="2102"/>
      <c r="E14" s="579">
        <v>1</v>
      </c>
      <c r="F14" s="579" t="s">
        <v>449</v>
      </c>
      <c r="G14" s="580">
        <v>2711.53</v>
      </c>
      <c r="H14" s="577">
        <f>+E14*G14</f>
        <v>2711.53</v>
      </c>
    </row>
    <row r="15" spans="2:8" s="57" customFormat="1" ht="18.75" x14ac:dyDescent="0.3">
      <c r="B15" s="2101" t="s">
        <v>1061</v>
      </c>
      <c r="C15" s="2102"/>
      <c r="D15" s="2102"/>
      <c r="E15" s="579"/>
      <c r="F15" s="579"/>
      <c r="G15" s="580"/>
      <c r="H15" s="577">
        <f t="shared" ref="H15:H24" si="0">+E15*G15</f>
        <v>0</v>
      </c>
    </row>
    <row r="16" spans="2:8" s="57" customFormat="1" ht="18.75" x14ac:dyDescent="0.3">
      <c r="B16" s="2101" t="s">
        <v>1050</v>
      </c>
      <c r="C16" s="2102"/>
      <c r="D16" s="2102"/>
      <c r="E16" s="579">
        <v>2</v>
      </c>
      <c r="F16" s="579" t="s">
        <v>608</v>
      </c>
      <c r="G16" s="580">
        <v>84.84</v>
      </c>
      <c r="H16" s="577">
        <f t="shared" si="0"/>
        <v>169.68</v>
      </c>
    </row>
    <row r="17" spans="2:8" s="57" customFormat="1" ht="18.75" x14ac:dyDescent="0.3">
      <c r="B17" s="2103" t="s">
        <v>944</v>
      </c>
      <c r="C17" s="2104"/>
      <c r="D17" s="2104"/>
      <c r="E17" s="579"/>
      <c r="F17" s="579"/>
      <c r="G17" s="580"/>
      <c r="H17" s="577">
        <f t="shared" si="0"/>
        <v>0</v>
      </c>
    </row>
    <row r="18" spans="2:8" s="57" customFormat="1" ht="18.75" x14ac:dyDescent="0.3">
      <c r="B18" s="2101"/>
      <c r="C18" s="2102"/>
      <c r="D18" s="2102"/>
      <c r="E18" s="579"/>
      <c r="F18" s="579"/>
      <c r="G18" s="580"/>
      <c r="H18" s="577">
        <f t="shared" si="0"/>
        <v>0</v>
      </c>
    </row>
    <row r="19" spans="2:8" s="57" customFormat="1" ht="18.75" x14ac:dyDescent="0.3">
      <c r="B19" s="2101"/>
      <c r="C19" s="2102"/>
      <c r="D19" s="2102"/>
      <c r="E19" s="579"/>
      <c r="F19" s="579"/>
      <c r="G19" s="580"/>
      <c r="H19" s="577">
        <f t="shared" si="0"/>
        <v>0</v>
      </c>
    </row>
    <row r="20" spans="2:8" s="57" customFormat="1" ht="18.75" x14ac:dyDescent="0.3">
      <c r="B20" s="2101"/>
      <c r="C20" s="2102"/>
      <c r="D20" s="2102"/>
      <c r="E20" s="579"/>
      <c r="F20" s="579"/>
      <c r="G20" s="580"/>
      <c r="H20" s="577">
        <f t="shared" si="0"/>
        <v>0</v>
      </c>
    </row>
    <row r="21" spans="2:8" s="57" customFormat="1" ht="18.75" x14ac:dyDescent="0.3">
      <c r="B21" s="2101"/>
      <c r="C21" s="2102"/>
      <c r="D21" s="2102"/>
      <c r="E21" s="579"/>
      <c r="F21" s="579"/>
      <c r="G21" s="580"/>
      <c r="H21" s="577">
        <f t="shared" si="0"/>
        <v>0</v>
      </c>
    </row>
    <row r="22" spans="2:8" s="57" customFormat="1" ht="18.75" x14ac:dyDescent="0.3">
      <c r="B22" s="2101"/>
      <c r="C22" s="2102"/>
      <c r="D22" s="2102"/>
      <c r="E22" s="579"/>
      <c r="F22" s="579"/>
      <c r="G22" s="580"/>
      <c r="H22" s="577">
        <f t="shared" si="0"/>
        <v>0</v>
      </c>
    </row>
    <row r="23" spans="2:8" s="57" customFormat="1" ht="18.75" x14ac:dyDescent="0.3">
      <c r="B23" s="2101"/>
      <c r="C23" s="2102"/>
      <c r="D23" s="2102"/>
      <c r="E23" s="579"/>
      <c r="F23" s="579"/>
      <c r="G23" s="580"/>
      <c r="H23" s="577">
        <f t="shared" si="0"/>
        <v>0</v>
      </c>
    </row>
    <row r="24" spans="2:8" s="57" customFormat="1" ht="18.75" x14ac:dyDescent="0.3">
      <c r="B24" s="2101"/>
      <c r="C24" s="2102"/>
      <c r="D24" s="2102"/>
      <c r="E24" s="579"/>
      <c r="F24" s="579"/>
      <c r="G24" s="580"/>
      <c r="H24" s="577">
        <f t="shared" si="0"/>
        <v>0</v>
      </c>
    </row>
    <row r="25" spans="2:8" s="57" customFormat="1" ht="18.75" x14ac:dyDescent="0.3">
      <c r="B25" s="2101"/>
      <c r="C25" s="2102"/>
      <c r="D25" s="2102"/>
      <c r="E25" s="579"/>
      <c r="F25" s="579"/>
      <c r="G25" s="580"/>
      <c r="H25" s="57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097"/>
      <c r="C33" s="2098"/>
      <c r="D33" s="2098"/>
      <c r="E33" s="573"/>
      <c r="F33" s="573"/>
      <c r="G33" s="573"/>
      <c r="H33" s="575"/>
    </row>
    <row r="34" spans="2:8" x14ac:dyDescent="0.25">
      <c r="B34" s="2097"/>
      <c r="C34" s="2098"/>
      <c r="D34" s="2098"/>
      <c r="E34" s="573"/>
      <c r="F34" s="573"/>
      <c r="G34" s="573"/>
      <c r="H34" s="575"/>
    </row>
    <row r="35" spans="2:8" ht="15.75" thickBot="1" x14ac:dyDescent="0.3">
      <c r="B35" s="2099"/>
      <c r="C35" s="2100"/>
      <c r="D35" s="2100"/>
      <c r="E35" s="574"/>
      <c r="F35" s="574"/>
      <c r="G35" s="574"/>
      <c r="H35" s="576"/>
    </row>
    <row r="36" spans="2:8" ht="18.75" x14ac:dyDescent="0.3">
      <c r="G36" s="48" t="s">
        <v>443</v>
      </c>
      <c r="H36" s="64">
        <f>SUM(H13:H25)</f>
        <v>3083.21</v>
      </c>
    </row>
    <row r="37" spans="2:8" ht="18.75" x14ac:dyDescent="0.3">
      <c r="G37" s="48" t="s">
        <v>444</v>
      </c>
      <c r="H37" s="64">
        <f>+H36*0.16</f>
        <v>493.31360000000001</v>
      </c>
    </row>
    <row r="38" spans="2:8" ht="19.5" thickBot="1" x14ac:dyDescent="0.35">
      <c r="G38" s="49" t="s">
        <v>445</v>
      </c>
      <c r="H38" s="65">
        <f>+H36+H37</f>
        <v>3576.5236</v>
      </c>
    </row>
    <row r="40" spans="2:8" x14ac:dyDescent="0.25">
      <c r="B40" s="2089"/>
      <c r="C40" s="2089"/>
      <c r="D40" s="2089"/>
      <c r="E40" s="2089"/>
      <c r="F40" s="2089"/>
    </row>
    <row r="41" spans="2:8" x14ac:dyDescent="0.25">
      <c r="B41" s="2089"/>
      <c r="C41" s="2089"/>
      <c r="D41" s="2089"/>
      <c r="E41" s="2089"/>
      <c r="F41" s="2089"/>
    </row>
    <row r="42" spans="2:8" x14ac:dyDescent="0.25">
      <c r="B42" s="2096" t="s">
        <v>446</v>
      </c>
      <c r="C42" s="2096"/>
      <c r="D42" s="2096"/>
      <c r="E42" s="2096" t="s">
        <v>447</v>
      </c>
      <c r="F42" s="209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8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5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1062</v>
      </c>
      <c r="E5" s="570" t="s">
        <v>421</v>
      </c>
      <c r="F5" s="33" t="str">
        <f>VLOOKUP(F6,OBRAS!A1:B25,2,FALSE)</f>
        <v>EL TAJO</v>
      </c>
      <c r="G5" s="1670" t="s">
        <v>423</v>
      </c>
      <c r="H5" s="1674">
        <v>46087</v>
      </c>
    </row>
    <row r="6" spans="2:8" ht="15.75" thickBot="1" x14ac:dyDescent="0.3">
      <c r="B6" s="1669"/>
      <c r="C6" s="1671"/>
      <c r="D6" s="1673"/>
      <c r="E6" s="571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141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 xml:space="preserve">ENRIQUE COLUNGA #346, COL. BARRIO DE GPE. </v>
      </c>
      <c r="D8" s="38"/>
      <c r="E8" s="38"/>
      <c r="F8" s="37" t="s">
        <v>430</v>
      </c>
      <c r="G8" s="38" t="str">
        <f>VLOOKUP(C7,'BASE DATOS'!A1:J105,8,FALSE)</f>
        <v>BAÑOS PORTATILES</v>
      </c>
      <c r="H8" s="42"/>
    </row>
    <row r="9" spans="2:8" x14ac:dyDescent="0.25">
      <c r="B9" s="40" t="s">
        <v>426</v>
      </c>
      <c r="C9" s="38" t="str">
        <f>VLOOKUP(C7,'BASE DATOS'!A1:J106,4,FALSE)</f>
        <v>IRAPUATO, GTO.</v>
      </c>
      <c r="D9" s="38"/>
      <c r="E9" s="38"/>
      <c r="F9" s="37" t="s">
        <v>431</v>
      </c>
      <c r="G9" s="50">
        <f>VLOOKUP(C7,'BASE DATOS'!A1:J106,9,FALSE)</f>
        <v>36580</v>
      </c>
      <c r="H9" s="42"/>
    </row>
    <row r="10" spans="2:8" x14ac:dyDescent="0.25">
      <c r="B10" s="40" t="s">
        <v>427</v>
      </c>
      <c r="C10" s="38" t="str">
        <f>VLOOKUP(C7,'BASE DATOS'!A1:J107,2,FALSE)</f>
        <v>AOMJ5201211S8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462 6235100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57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827</v>
      </c>
      <c r="C13" s="1679"/>
      <c r="D13" s="1679"/>
      <c r="E13" s="60">
        <v>1</v>
      </c>
      <c r="F13" s="60" t="s">
        <v>462</v>
      </c>
      <c r="G13" s="62">
        <v>1300</v>
      </c>
      <c r="H13" s="56">
        <f>+E13*G13</f>
        <v>1300</v>
      </c>
    </row>
    <row r="14" spans="2:8" s="57" customFormat="1" ht="18.75" x14ac:dyDescent="0.3">
      <c r="B14" s="2105" t="s">
        <v>1063</v>
      </c>
      <c r="C14" s="2106"/>
      <c r="D14" s="2106"/>
      <c r="E14" s="590"/>
      <c r="F14" s="590"/>
      <c r="G14" s="591"/>
      <c r="H14" s="588">
        <f>+E14*G14</f>
        <v>0</v>
      </c>
    </row>
    <row r="15" spans="2:8" s="57" customFormat="1" ht="18.75" x14ac:dyDescent="0.3">
      <c r="B15" s="2105"/>
      <c r="C15" s="2106"/>
      <c r="D15" s="2106"/>
      <c r="E15" s="590"/>
      <c r="F15" s="590"/>
      <c r="G15" s="591"/>
      <c r="H15" s="588">
        <f t="shared" ref="H15:H24" si="0">+E15*G15</f>
        <v>0</v>
      </c>
    </row>
    <row r="16" spans="2:8" s="57" customFormat="1" ht="18.75" x14ac:dyDescent="0.3">
      <c r="B16" s="2105"/>
      <c r="C16" s="2106"/>
      <c r="D16" s="2106"/>
      <c r="E16" s="590"/>
      <c r="F16" s="590"/>
      <c r="G16" s="591"/>
      <c r="H16" s="588">
        <f t="shared" si="0"/>
        <v>0</v>
      </c>
    </row>
    <row r="17" spans="2:8" s="57" customFormat="1" ht="18.75" x14ac:dyDescent="0.3">
      <c r="B17" s="2105"/>
      <c r="C17" s="2106"/>
      <c r="D17" s="2106"/>
      <c r="E17" s="590"/>
      <c r="F17" s="590"/>
      <c r="G17" s="591"/>
      <c r="H17" s="588">
        <f t="shared" si="0"/>
        <v>0</v>
      </c>
    </row>
    <row r="18" spans="2:8" s="57" customFormat="1" ht="18.75" x14ac:dyDescent="0.3">
      <c r="B18" s="2105"/>
      <c r="C18" s="2106"/>
      <c r="D18" s="2106"/>
      <c r="E18" s="590"/>
      <c r="F18" s="590"/>
      <c r="G18" s="591"/>
      <c r="H18" s="588">
        <f t="shared" si="0"/>
        <v>0</v>
      </c>
    </row>
    <row r="19" spans="2:8" s="57" customFormat="1" ht="18.75" x14ac:dyDescent="0.3">
      <c r="B19" s="2105"/>
      <c r="C19" s="2106"/>
      <c r="D19" s="2106"/>
      <c r="E19" s="590"/>
      <c r="F19" s="590"/>
      <c r="G19" s="591"/>
      <c r="H19" s="588">
        <f t="shared" si="0"/>
        <v>0</v>
      </c>
    </row>
    <row r="20" spans="2:8" s="57" customFormat="1" ht="18.75" x14ac:dyDescent="0.3">
      <c r="B20" s="2105"/>
      <c r="C20" s="2106"/>
      <c r="D20" s="2106"/>
      <c r="E20" s="590"/>
      <c r="F20" s="590"/>
      <c r="G20" s="591"/>
      <c r="H20" s="588">
        <f t="shared" si="0"/>
        <v>0</v>
      </c>
    </row>
    <row r="21" spans="2:8" s="57" customFormat="1" ht="18.75" x14ac:dyDescent="0.3">
      <c r="B21" s="2105"/>
      <c r="C21" s="2106"/>
      <c r="D21" s="2106"/>
      <c r="E21" s="590"/>
      <c r="F21" s="590"/>
      <c r="G21" s="591"/>
      <c r="H21" s="588">
        <f t="shared" si="0"/>
        <v>0</v>
      </c>
    </row>
    <row r="22" spans="2:8" s="57" customFormat="1" ht="18.75" x14ac:dyDescent="0.3">
      <c r="B22" s="2105"/>
      <c r="C22" s="2106"/>
      <c r="D22" s="2106"/>
      <c r="E22" s="590"/>
      <c r="F22" s="590"/>
      <c r="G22" s="591"/>
      <c r="H22" s="588">
        <f t="shared" si="0"/>
        <v>0</v>
      </c>
    </row>
    <row r="23" spans="2:8" s="57" customFormat="1" ht="18.75" x14ac:dyDescent="0.3">
      <c r="B23" s="2105"/>
      <c r="C23" s="2106"/>
      <c r="D23" s="2106"/>
      <c r="E23" s="590"/>
      <c r="F23" s="590"/>
      <c r="G23" s="591"/>
      <c r="H23" s="588">
        <f t="shared" si="0"/>
        <v>0</v>
      </c>
    </row>
    <row r="24" spans="2:8" s="57" customFormat="1" ht="18.75" x14ac:dyDescent="0.3">
      <c r="B24" s="2105"/>
      <c r="C24" s="2106"/>
      <c r="D24" s="2106"/>
      <c r="E24" s="590"/>
      <c r="F24" s="590"/>
      <c r="G24" s="591"/>
      <c r="H24" s="588">
        <f t="shared" si="0"/>
        <v>0</v>
      </c>
    </row>
    <row r="25" spans="2:8" s="57" customFormat="1" ht="18.75" x14ac:dyDescent="0.3">
      <c r="B25" s="2105"/>
      <c r="C25" s="2106"/>
      <c r="D25" s="2106"/>
      <c r="E25" s="590"/>
      <c r="F25" s="590"/>
      <c r="G25" s="591"/>
      <c r="H25" s="58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108"/>
      <c r="C33" s="2109"/>
      <c r="D33" s="2109"/>
      <c r="E33" s="584"/>
      <c r="F33" s="584"/>
      <c r="G33" s="584"/>
      <c r="H33" s="586"/>
    </row>
    <row r="34" spans="2:8" x14ac:dyDescent="0.25">
      <c r="B34" s="2108"/>
      <c r="C34" s="2109"/>
      <c r="D34" s="2109"/>
      <c r="E34" s="584"/>
      <c r="F34" s="584"/>
      <c r="G34" s="584"/>
      <c r="H34" s="586"/>
    </row>
    <row r="35" spans="2:8" ht="15.75" thickBot="1" x14ac:dyDescent="0.3">
      <c r="B35" s="2110"/>
      <c r="C35" s="2111"/>
      <c r="D35" s="2111"/>
      <c r="E35" s="585"/>
      <c r="F35" s="585"/>
      <c r="G35" s="585"/>
      <c r="H35" s="587"/>
    </row>
    <row r="36" spans="2:8" ht="18.75" x14ac:dyDescent="0.3">
      <c r="G36" s="48" t="s">
        <v>443</v>
      </c>
      <c r="H36" s="64">
        <f>SUM(H13:H25)</f>
        <v>1300</v>
      </c>
    </row>
    <row r="37" spans="2:8" ht="18.75" x14ac:dyDescent="0.3">
      <c r="G37" s="48" t="s">
        <v>444</v>
      </c>
      <c r="H37" s="64">
        <f>+H36*0.16</f>
        <v>208</v>
      </c>
    </row>
    <row r="38" spans="2:8" ht="19.5" thickBot="1" x14ac:dyDescent="0.35">
      <c r="G38" s="49" t="s">
        <v>445</v>
      </c>
      <c r="H38" s="65">
        <f>+H36+H37</f>
        <v>1508</v>
      </c>
    </row>
    <row r="40" spans="2:8" x14ac:dyDescent="0.25">
      <c r="B40" s="2098"/>
      <c r="C40" s="2098"/>
      <c r="D40" s="2098"/>
      <c r="E40" s="2098"/>
      <c r="F40" s="2098"/>
    </row>
    <row r="41" spans="2:8" x14ac:dyDescent="0.25">
      <c r="B41" s="2098"/>
      <c r="C41" s="2098"/>
      <c r="D41" s="2098"/>
      <c r="E41" s="2098"/>
      <c r="F41" s="2098"/>
    </row>
    <row r="42" spans="2:8" x14ac:dyDescent="0.25">
      <c r="B42" s="2107" t="s">
        <v>446</v>
      </c>
      <c r="C42" s="2107"/>
      <c r="D42" s="2107"/>
      <c r="E42" s="2107" t="s">
        <v>447</v>
      </c>
      <c r="F42" s="2107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9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1064</v>
      </c>
      <c r="E5" s="581" t="s">
        <v>421</v>
      </c>
      <c r="F5" s="33" t="str">
        <f>VLOOKUP(F6,OBRAS!A1:B25,2,FALSE)</f>
        <v>EL TAJO</v>
      </c>
      <c r="G5" s="1670" t="s">
        <v>423</v>
      </c>
      <c r="H5" s="1674">
        <v>46087</v>
      </c>
    </row>
    <row r="6" spans="2:8" ht="15.75" thickBot="1" x14ac:dyDescent="0.3">
      <c r="B6" s="1669"/>
      <c r="C6" s="1671"/>
      <c r="D6" s="1673"/>
      <c r="E6" s="582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155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>SAN LUIS DE LA PAZ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GTO.</v>
      </c>
      <c r="D9" s="38"/>
      <c r="E9" s="38"/>
      <c r="F9" s="37" t="s">
        <v>431</v>
      </c>
      <c r="G9" s="50">
        <f>VLOOKUP(C7,'BASE DATOS'!A1:J106,9,FALSE)</f>
        <v>37800</v>
      </c>
      <c r="H9" s="42"/>
    </row>
    <row r="10" spans="2:8" x14ac:dyDescent="0.25">
      <c r="B10" s="40" t="s">
        <v>427</v>
      </c>
      <c r="C10" s="38" t="str">
        <f>VLOOKUP(C7,'BASE DATOS'!A1:J107,2,FALSE)</f>
        <v>EIMC7206122U1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58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1065</v>
      </c>
      <c r="C13" s="1679"/>
      <c r="D13" s="1679"/>
      <c r="E13" s="60">
        <v>1</v>
      </c>
      <c r="F13" s="60" t="s">
        <v>462</v>
      </c>
      <c r="G13" s="62">
        <v>4300</v>
      </c>
      <c r="H13" s="56">
        <f>+E13*G13</f>
        <v>4300</v>
      </c>
    </row>
    <row r="14" spans="2:8" s="57" customFormat="1" ht="18.75" x14ac:dyDescent="0.3">
      <c r="B14" s="2117" t="s">
        <v>1066</v>
      </c>
      <c r="C14" s="2118"/>
      <c r="D14" s="2118"/>
      <c r="E14" s="601"/>
      <c r="F14" s="601"/>
      <c r="G14" s="602"/>
      <c r="H14" s="599">
        <f>+E14*G14</f>
        <v>0</v>
      </c>
    </row>
    <row r="15" spans="2:8" s="57" customFormat="1" ht="18.75" x14ac:dyDescent="0.3">
      <c r="B15" s="2119" t="s">
        <v>927</v>
      </c>
      <c r="C15" s="2120"/>
      <c r="D15" s="2120"/>
      <c r="E15" s="601"/>
      <c r="F15" s="601"/>
      <c r="G15" s="602"/>
      <c r="H15" s="599">
        <f t="shared" ref="H15:H24" si="0">+E15*G15</f>
        <v>0</v>
      </c>
    </row>
    <row r="16" spans="2:8" s="57" customFormat="1" ht="18.75" x14ac:dyDescent="0.3">
      <c r="B16" s="2117"/>
      <c r="C16" s="2118"/>
      <c r="D16" s="2118"/>
      <c r="E16" s="601"/>
      <c r="F16" s="601"/>
      <c r="G16" s="602"/>
      <c r="H16" s="599">
        <f t="shared" si="0"/>
        <v>0</v>
      </c>
    </row>
    <row r="17" spans="2:8" s="57" customFormat="1" ht="18.75" x14ac:dyDescent="0.3">
      <c r="B17" s="2117"/>
      <c r="C17" s="2118"/>
      <c r="D17" s="2118"/>
      <c r="E17" s="601"/>
      <c r="F17" s="601"/>
      <c r="G17" s="602"/>
      <c r="H17" s="599">
        <f t="shared" si="0"/>
        <v>0</v>
      </c>
    </row>
    <row r="18" spans="2:8" s="57" customFormat="1" ht="18.75" x14ac:dyDescent="0.3">
      <c r="B18" s="2117"/>
      <c r="C18" s="2118"/>
      <c r="D18" s="2118"/>
      <c r="E18" s="601"/>
      <c r="F18" s="601"/>
      <c r="G18" s="602"/>
      <c r="H18" s="599">
        <f t="shared" si="0"/>
        <v>0</v>
      </c>
    </row>
    <row r="19" spans="2:8" s="57" customFormat="1" ht="18.75" x14ac:dyDescent="0.3">
      <c r="B19" s="2117"/>
      <c r="C19" s="2118"/>
      <c r="D19" s="2118"/>
      <c r="E19" s="601"/>
      <c r="F19" s="601"/>
      <c r="G19" s="602"/>
      <c r="H19" s="599">
        <f t="shared" si="0"/>
        <v>0</v>
      </c>
    </row>
    <row r="20" spans="2:8" s="57" customFormat="1" ht="18.75" x14ac:dyDescent="0.3">
      <c r="B20" s="2117"/>
      <c r="C20" s="2118"/>
      <c r="D20" s="2118"/>
      <c r="E20" s="601"/>
      <c r="F20" s="601"/>
      <c r="G20" s="602"/>
      <c r="H20" s="599">
        <f t="shared" si="0"/>
        <v>0</v>
      </c>
    </row>
    <row r="21" spans="2:8" s="57" customFormat="1" ht="18.75" x14ac:dyDescent="0.3">
      <c r="B21" s="2117"/>
      <c r="C21" s="2118"/>
      <c r="D21" s="2118"/>
      <c r="E21" s="601"/>
      <c r="F21" s="601"/>
      <c r="G21" s="602"/>
      <c r="H21" s="599">
        <f t="shared" si="0"/>
        <v>0</v>
      </c>
    </row>
    <row r="22" spans="2:8" s="57" customFormat="1" ht="18.75" x14ac:dyDescent="0.3">
      <c r="B22" s="2117"/>
      <c r="C22" s="2118"/>
      <c r="D22" s="2118"/>
      <c r="E22" s="601"/>
      <c r="F22" s="601"/>
      <c r="G22" s="602"/>
      <c r="H22" s="599">
        <f t="shared" si="0"/>
        <v>0</v>
      </c>
    </row>
    <row r="23" spans="2:8" s="57" customFormat="1" ht="18.75" x14ac:dyDescent="0.3">
      <c r="B23" s="2117"/>
      <c r="C23" s="2118"/>
      <c r="D23" s="2118"/>
      <c r="E23" s="601"/>
      <c r="F23" s="601"/>
      <c r="G23" s="602"/>
      <c r="H23" s="599">
        <f t="shared" si="0"/>
        <v>0</v>
      </c>
    </row>
    <row r="24" spans="2:8" s="57" customFormat="1" ht="18.75" x14ac:dyDescent="0.3">
      <c r="B24" s="2117"/>
      <c r="C24" s="2118"/>
      <c r="D24" s="2118"/>
      <c r="E24" s="601"/>
      <c r="F24" s="601"/>
      <c r="G24" s="602"/>
      <c r="H24" s="599">
        <f t="shared" si="0"/>
        <v>0</v>
      </c>
    </row>
    <row r="25" spans="2:8" s="57" customFormat="1" ht="18.75" x14ac:dyDescent="0.3">
      <c r="B25" s="2117"/>
      <c r="C25" s="2118"/>
      <c r="D25" s="2118"/>
      <c r="E25" s="601"/>
      <c r="F25" s="601"/>
      <c r="G25" s="602"/>
      <c r="H25" s="60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113"/>
      <c r="C33" s="2114"/>
      <c r="D33" s="2114"/>
      <c r="E33" s="595"/>
      <c r="F33" s="595"/>
      <c r="G33" s="595"/>
      <c r="H33" s="597"/>
    </row>
    <row r="34" spans="2:8" x14ac:dyDescent="0.25">
      <c r="B34" s="2113"/>
      <c r="C34" s="2114"/>
      <c r="D34" s="2114"/>
      <c r="E34" s="595"/>
      <c r="F34" s="595"/>
      <c r="G34" s="595"/>
      <c r="H34" s="597"/>
    </row>
    <row r="35" spans="2:8" ht="15.75" thickBot="1" x14ac:dyDescent="0.3">
      <c r="B35" s="2115"/>
      <c r="C35" s="2116"/>
      <c r="D35" s="2116"/>
      <c r="E35" s="596"/>
      <c r="F35" s="596"/>
      <c r="G35" s="596"/>
      <c r="H35" s="598"/>
    </row>
    <row r="36" spans="2:8" ht="18.75" x14ac:dyDescent="0.3">
      <c r="G36" s="48" t="s">
        <v>443</v>
      </c>
      <c r="H36" s="64">
        <f>SUM(H13:H25)</f>
        <v>4300</v>
      </c>
    </row>
    <row r="37" spans="2:8" ht="18.75" x14ac:dyDescent="0.3">
      <c r="G37" s="48" t="s">
        <v>444</v>
      </c>
      <c r="H37" s="64">
        <f>+H36*0.16</f>
        <v>688</v>
      </c>
    </row>
    <row r="38" spans="2:8" ht="19.5" thickBot="1" x14ac:dyDescent="0.35">
      <c r="G38" s="49" t="s">
        <v>445</v>
      </c>
      <c r="H38" s="65">
        <f>+H36+H37</f>
        <v>4988</v>
      </c>
    </row>
    <row r="40" spans="2:8" x14ac:dyDescent="0.25">
      <c r="B40" s="2109"/>
      <c r="C40" s="2109"/>
      <c r="D40" s="2109"/>
      <c r="E40" s="2109"/>
      <c r="F40" s="2109"/>
    </row>
    <row r="41" spans="2:8" x14ac:dyDescent="0.25">
      <c r="B41" s="2109"/>
      <c r="C41" s="2109"/>
      <c r="D41" s="2109"/>
      <c r="E41" s="2109"/>
      <c r="F41" s="2109"/>
    </row>
    <row r="42" spans="2:8" x14ac:dyDescent="0.25">
      <c r="B42" s="2112" t="s">
        <v>446</v>
      </c>
      <c r="C42" s="2112"/>
      <c r="D42" s="2112"/>
      <c r="E42" s="2112" t="s">
        <v>447</v>
      </c>
      <c r="F42" s="2112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0">
    <tabColor rgb="FFCCFF66"/>
    <pageSetUpPr fitToPage="1"/>
  </sheetPr>
  <dimension ref="B1:H44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7109375" style="32" customWidth="1"/>
    <col min="5" max="5" width="16.140625" style="32" customWidth="1"/>
    <col min="6" max="6" width="17.7109375" style="32" customWidth="1"/>
    <col min="7" max="7" width="18.710937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1067</v>
      </c>
      <c r="E5" s="592" t="s">
        <v>421</v>
      </c>
      <c r="F5" s="33" t="str">
        <f>VLOOKUP(F6,OBRAS!A1:B25,2,FALSE)</f>
        <v>EL ENSINO</v>
      </c>
      <c r="G5" s="1670" t="s">
        <v>423</v>
      </c>
      <c r="H5" s="1674">
        <v>46087</v>
      </c>
    </row>
    <row r="6" spans="2:8" ht="15.75" thickBot="1" x14ac:dyDescent="0.3">
      <c r="B6" s="1669"/>
      <c r="C6" s="1671"/>
      <c r="D6" s="1673"/>
      <c r="E6" s="593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135</v>
      </c>
      <c r="D7" s="36"/>
      <c r="E7" s="36"/>
      <c r="F7" s="35" t="s">
        <v>429</v>
      </c>
      <c r="G7" s="36" t="str">
        <f>VLOOKUP(C7,'BASE DATOS'!A1:J104,7,FALSE)</f>
        <v>roberto.mual87@gmail.com</v>
      </c>
      <c r="H7" s="41"/>
    </row>
    <row r="8" spans="2:8" x14ac:dyDescent="0.25">
      <c r="B8" s="40" t="s">
        <v>425</v>
      </c>
      <c r="C8" s="38" t="str">
        <f>VLOOKUP(C7,'BASE DATOS'!A1:J105,3,FALSE)</f>
        <v>CUAHUTEMOC #705 CENTRO</v>
      </c>
      <c r="D8" s="38"/>
      <c r="E8" s="38"/>
      <c r="F8" s="37" t="s">
        <v>430</v>
      </c>
      <c r="G8" s="38" t="str">
        <f>VLOOKUP(C7,'BASE DATOS'!A1:J105,8,FALSE)</f>
        <v>TORNO</v>
      </c>
      <c r="H8" s="42"/>
    </row>
    <row r="9" spans="2:8" x14ac:dyDescent="0.25">
      <c r="B9" s="40" t="s">
        <v>426</v>
      </c>
      <c r="C9" s="38" t="str">
        <f>VLOOKUP(C7,'BASE DATOS'!A1:J106,4,FALSE)</f>
        <v>VILLAGRAN, GTO.</v>
      </c>
      <c r="D9" s="38"/>
      <c r="E9" s="38"/>
      <c r="F9" s="37" t="s">
        <v>431</v>
      </c>
      <c r="G9" s="50">
        <f>VLOOKUP(C7,'BASE DATOS'!A1:J106,9,FALSE)</f>
        <v>38260</v>
      </c>
      <c r="H9" s="42"/>
    </row>
    <row r="10" spans="2:8" x14ac:dyDescent="0.25">
      <c r="B10" s="40" t="s">
        <v>427</v>
      </c>
      <c r="C10" s="38" t="str">
        <f>VLOOKUP(C7,'BASE DATOS'!A1:J107,2,FALSE)</f>
        <v>MUAR871212S46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SIMPLIFICADO DE CONFIANZA</v>
      </c>
      <c r="D11" s="38"/>
      <c r="E11" s="38"/>
      <c r="F11" s="37" t="s">
        <v>433</v>
      </c>
      <c r="G11" s="38" t="str">
        <f>VLOOKUP(C7,'BASE DATOS'!A1:J108,6,FALSE)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59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1068</v>
      </c>
      <c r="C13" s="1679"/>
      <c r="D13" s="1679"/>
      <c r="E13" s="60">
        <v>1</v>
      </c>
      <c r="F13" s="60" t="s">
        <v>449</v>
      </c>
      <c r="G13" s="62">
        <v>7345</v>
      </c>
      <c r="H13" s="56">
        <f>+E13*G13</f>
        <v>7345</v>
      </c>
    </row>
    <row r="14" spans="2:8" s="57" customFormat="1" ht="18.75" x14ac:dyDescent="0.3">
      <c r="B14" s="2121" t="s">
        <v>1069</v>
      </c>
      <c r="C14" s="2122"/>
      <c r="D14" s="2122"/>
      <c r="E14" s="612"/>
      <c r="F14" s="612"/>
      <c r="G14" s="613"/>
      <c r="H14" s="610">
        <f>+E14*G14</f>
        <v>0</v>
      </c>
    </row>
    <row r="15" spans="2:8" s="57" customFormat="1" ht="18.75" x14ac:dyDescent="0.3">
      <c r="B15" s="2121" t="s">
        <v>1070</v>
      </c>
      <c r="C15" s="2122"/>
      <c r="D15" s="2122"/>
      <c r="E15" s="612"/>
      <c r="F15" s="612"/>
      <c r="G15" s="613"/>
      <c r="H15" s="610">
        <f t="shared" ref="H15:H24" si="0">+E15*G15</f>
        <v>0</v>
      </c>
    </row>
    <row r="16" spans="2:8" s="57" customFormat="1" ht="18.75" x14ac:dyDescent="0.3">
      <c r="B16" s="2123" t="s">
        <v>925</v>
      </c>
      <c r="C16" s="2124"/>
      <c r="D16" s="2124"/>
      <c r="E16" s="612"/>
      <c r="F16" s="612"/>
      <c r="G16" s="613"/>
      <c r="H16" s="610">
        <f t="shared" si="0"/>
        <v>0</v>
      </c>
    </row>
    <row r="17" spans="2:8" s="57" customFormat="1" ht="18.75" x14ac:dyDescent="0.3">
      <c r="B17" s="2121"/>
      <c r="C17" s="2122"/>
      <c r="D17" s="2122"/>
      <c r="E17" s="612"/>
      <c r="F17" s="612"/>
      <c r="G17" s="613"/>
      <c r="H17" s="610">
        <f t="shared" si="0"/>
        <v>0</v>
      </c>
    </row>
    <row r="18" spans="2:8" s="57" customFormat="1" ht="18.75" x14ac:dyDescent="0.3">
      <c r="B18" s="2121"/>
      <c r="C18" s="2122"/>
      <c r="D18" s="2122"/>
      <c r="E18" s="612"/>
      <c r="F18" s="612"/>
      <c r="G18" s="613"/>
      <c r="H18" s="610">
        <f t="shared" si="0"/>
        <v>0</v>
      </c>
    </row>
    <row r="19" spans="2:8" s="57" customFormat="1" ht="18.75" x14ac:dyDescent="0.3">
      <c r="B19" s="2121"/>
      <c r="C19" s="2122"/>
      <c r="D19" s="2122"/>
      <c r="E19" s="612"/>
      <c r="F19" s="612"/>
      <c r="G19" s="613"/>
      <c r="H19" s="610">
        <f t="shared" si="0"/>
        <v>0</v>
      </c>
    </row>
    <row r="20" spans="2:8" s="57" customFormat="1" ht="18.75" x14ac:dyDescent="0.3">
      <c r="B20" s="2121"/>
      <c r="C20" s="2122"/>
      <c r="D20" s="2122"/>
      <c r="E20" s="612"/>
      <c r="F20" s="612"/>
      <c r="G20" s="613"/>
      <c r="H20" s="610">
        <f t="shared" si="0"/>
        <v>0</v>
      </c>
    </row>
    <row r="21" spans="2:8" s="57" customFormat="1" ht="18.75" x14ac:dyDescent="0.3">
      <c r="B21" s="2121"/>
      <c r="C21" s="2122"/>
      <c r="D21" s="2122"/>
      <c r="E21" s="612"/>
      <c r="F21" s="612"/>
      <c r="G21" s="613"/>
      <c r="H21" s="610">
        <f t="shared" si="0"/>
        <v>0</v>
      </c>
    </row>
    <row r="22" spans="2:8" s="57" customFormat="1" ht="18.75" x14ac:dyDescent="0.3">
      <c r="B22" s="2121"/>
      <c r="C22" s="2122"/>
      <c r="D22" s="2122"/>
      <c r="E22" s="612"/>
      <c r="F22" s="612"/>
      <c r="G22" s="613"/>
      <c r="H22" s="610">
        <f t="shared" si="0"/>
        <v>0</v>
      </c>
    </row>
    <row r="23" spans="2:8" s="57" customFormat="1" ht="18.75" x14ac:dyDescent="0.3">
      <c r="B23" s="2121"/>
      <c r="C23" s="2122"/>
      <c r="D23" s="2122"/>
      <c r="E23" s="612"/>
      <c r="F23" s="612"/>
      <c r="G23" s="613"/>
      <c r="H23" s="610">
        <f t="shared" si="0"/>
        <v>0</v>
      </c>
    </row>
    <row r="24" spans="2:8" s="57" customFormat="1" ht="18.75" x14ac:dyDescent="0.3">
      <c r="B24" s="2121"/>
      <c r="C24" s="2122"/>
      <c r="D24" s="2122"/>
      <c r="E24" s="612"/>
      <c r="F24" s="612"/>
      <c r="G24" s="613"/>
      <c r="H24" s="610">
        <f t="shared" si="0"/>
        <v>0</v>
      </c>
    </row>
    <row r="25" spans="2:8" s="57" customFormat="1" ht="18.75" x14ac:dyDescent="0.3">
      <c r="B25" s="2121"/>
      <c r="C25" s="2122"/>
      <c r="D25" s="2122"/>
      <c r="E25" s="612"/>
      <c r="F25" s="612"/>
      <c r="G25" s="613"/>
      <c r="H25" s="61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126"/>
      <c r="C33" s="2127"/>
      <c r="D33" s="2127"/>
      <c r="E33" s="606"/>
      <c r="F33" s="606"/>
      <c r="G33" s="606"/>
      <c r="H33" s="608"/>
    </row>
    <row r="34" spans="2:8" x14ac:dyDescent="0.25">
      <c r="B34" s="2126"/>
      <c r="C34" s="2127"/>
      <c r="D34" s="2127"/>
      <c r="E34" s="606"/>
      <c r="F34" s="606"/>
      <c r="G34" s="606"/>
      <c r="H34" s="608"/>
    </row>
    <row r="35" spans="2:8" ht="15.75" thickBot="1" x14ac:dyDescent="0.3">
      <c r="B35" s="2128"/>
      <c r="C35" s="2129"/>
      <c r="D35" s="2129"/>
      <c r="E35" s="607"/>
      <c r="F35" s="607"/>
      <c r="G35" s="607"/>
      <c r="H35" s="609"/>
    </row>
    <row r="36" spans="2:8" ht="18.75" x14ac:dyDescent="0.3">
      <c r="G36" s="48" t="s">
        <v>443</v>
      </c>
      <c r="H36" s="64">
        <f>SUM(H13:H25)</f>
        <v>7345</v>
      </c>
    </row>
    <row r="37" spans="2:8" ht="18.75" x14ac:dyDescent="0.3">
      <c r="G37" s="48" t="s">
        <v>444</v>
      </c>
      <c r="H37" s="64">
        <f>+H36*0.16</f>
        <v>1175.2</v>
      </c>
    </row>
    <row r="38" spans="2:8" ht="18.75" x14ac:dyDescent="0.3">
      <c r="G38" s="75" t="s">
        <v>464</v>
      </c>
      <c r="H38" s="64">
        <f>+H36*1.25%</f>
        <v>91.8125</v>
      </c>
    </row>
    <row r="39" spans="2:8" ht="18.75" x14ac:dyDescent="0.3">
      <c r="G39" s="75" t="s">
        <v>525</v>
      </c>
      <c r="H39" s="64">
        <f>+H36*2%</f>
        <v>146.9</v>
      </c>
    </row>
    <row r="40" spans="2:8" ht="19.5" thickBot="1" x14ac:dyDescent="0.35">
      <c r="G40" s="49" t="s">
        <v>445</v>
      </c>
      <c r="H40" s="65">
        <f>+H36+H37-H38-H39</f>
        <v>8281.4875000000011</v>
      </c>
    </row>
    <row r="42" spans="2:8" x14ac:dyDescent="0.25">
      <c r="B42" s="2114"/>
      <c r="C42" s="2114"/>
      <c r="D42" s="2114"/>
      <c r="E42" s="2114"/>
      <c r="F42" s="2114"/>
    </row>
    <row r="43" spans="2:8" x14ac:dyDescent="0.25">
      <c r="B43" s="2114"/>
      <c r="C43" s="2114"/>
      <c r="D43" s="2114"/>
      <c r="E43" s="2114"/>
      <c r="F43" s="2114"/>
    </row>
    <row r="44" spans="2:8" x14ac:dyDescent="0.25">
      <c r="B44" s="2125" t="s">
        <v>446</v>
      </c>
      <c r="C44" s="2125"/>
      <c r="D44" s="2125"/>
      <c r="E44" s="2125" t="s">
        <v>447</v>
      </c>
      <c r="F44" s="2125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1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85546875" style="32" customWidth="1"/>
    <col min="4" max="4" width="15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1072</v>
      </c>
      <c r="E5" s="603" t="s">
        <v>421</v>
      </c>
      <c r="F5" s="33" t="str">
        <f>VLOOKUP(F6,OBRAS!A1:B25,2,FALSE)</f>
        <v>LA VALENCIA</v>
      </c>
      <c r="G5" s="1670" t="s">
        <v>423</v>
      </c>
      <c r="H5" s="1674">
        <v>46090</v>
      </c>
    </row>
    <row r="6" spans="2:8" ht="15.75" thickBot="1" x14ac:dyDescent="0.3">
      <c r="B6" s="1669"/>
      <c r="C6" s="1671"/>
      <c r="D6" s="1673"/>
      <c r="E6" s="604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182</v>
      </c>
      <c r="D7" s="36"/>
      <c r="E7" s="36"/>
      <c r="F7" s="35" t="s">
        <v>429</v>
      </c>
      <c r="G7" s="36" t="str">
        <f>VLOOKUP(C7,'BASE DATOS'!A1:J104,7,FALSE)</f>
        <v>chassinconexiones@prodigy.net.mx</v>
      </c>
      <c r="H7" s="41"/>
    </row>
    <row r="8" spans="2:8" x14ac:dyDescent="0.25">
      <c r="B8" s="40" t="s">
        <v>425</v>
      </c>
      <c r="C8" s="38" t="str">
        <f>VLOOKUP(C7,'BASE DATOS'!A1:J105,3,FALSE)</f>
        <v>CARR. PANAMERICANA CELAYA-SALAMANCA KM. 1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38090</v>
      </c>
      <c r="H9" s="42"/>
    </row>
    <row r="10" spans="2:8" x14ac:dyDescent="0.25">
      <c r="B10" s="40" t="s">
        <v>427</v>
      </c>
      <c r="C10" s="38" t="str">
        <f>VLOOKUP(C7,'BASE DATOS'!A1:J107,2,FALSE)</f>
        <v>HNC040824TJ6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461 6155910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0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1073</v>
      </c>
      <c r="C13" s="1679"/>
      <c r="D13" s="1679"/>
      <c r="E13" s="60">
        <v>1</v>
      </c>
      <c r="F13" s="60" t="s">
        <v>449</v>
      </c>
      <c r="G13" s="62">
        <v>18128.47</v>
      </c>
      <c r="H13" s="56">
        <f>+E13*G13</f>
        <v>18128.47</v>
      </c>
    </row>
    <row r="14" spans="2:8" s="57" customFormat="1" ht="18.75" x14ac:dyDescent="0.3">
      <c r="B14" s="2135" t="s">
        <v>1074</v>
      </c>
      <c r="C14" s="2136"/>
      <c r="D14" s="2136"/>
      <c r="E14" s="623">
        <v>1</v>
      </c>
      <c r="F14" s="623" t="s">
        <v>462</v>
      </c>
      <c r="G14" s="624">
        <v>1200</v>
      </c>
      <c r="H14" s="621">
        <f>+E14*G14</f>
        <v>1200</v>
      </c>
    </row>
    <row r="15" spans="2:8" s="57" customFormat="1" ht="18.75" x14ac:dyDescent="0.3">
      <c r="B15" s="2135" t="s">
        <v>1075</v>
      </c>
      <c r="C15" s="2136"/>
      <c r="D15" s="2136"/>
      <c r="E15" s="623">
        <v>1</v>
      </c>
      <c r="F15" s="623" t="s">
        <v>449</v>
      </c>
      <c r="G15" s="624">
        <v>111.35</v>
      </c>
      <c r="H15" s="621">
        <f t="shared" ref="H15:H24" si="0">+E15*G15</f>
        <v>111.35</v>
      </c>
    </row>
    <row r="16" spans="2:8" s="57" customFormat="1" ht="18.75" x14ac:dyDescent="0.3">
      <c r="B16" s="2135" t="s">
        <v>1076</v>
      </c>
      <c r="C16" s="2136"/>
      <c r="D16" s="2136"/>
      <c r="E16" s="623">
        <v>1</v>
      </c>
      <c r="F16" s="623" t="s">
        <v>449</v>
      </c>
      <c r="G16" s="624">
        <v>319.17</v>
      </c>
      <c r="H16" s="621">
        <f t="shared" si="0"/>
        <v>319.17</v>
      </c>
    </row>
    <row r="17" spans="2:8" s="57" customFormat="1" ht="18.75" x14ac:dyDescent="0.3">
      <c r="B17" s="2135" t="s">
        <v>1077</v>
      </c>
      <c r="C17" s="2136"/>
      <c r="D17" s="2136"/>
      <c r="E17" s="623">
        <v>2</v>
      </c>
      <c r="F17" s="623" t="s">
        <v>449</v>
      </c>
      <c r="G17" s="624">
        <v>264.54000000000002</v>
      </c>
      <c r="H17" s="621">
        <f t="shared" si="0"/>
        <v>529.08000000000004</v>
      </c>
    </row>
    <row r="18" spans="2:8" s="57" customFormat="1" ht="18.75" x14ac:dyDescent="0.3">
      <c r="B18" s="2135" t="s">
        <v>1078</v>
      </c>
      <c r="C18" s="2136"/>
      <c r="D18" s="2136"/>
      <c r="E18" s="623">
        <v>1</v>
      </c>
      <c r="F18" s="623" t="s">
        <v>449</v>
      </c>
      <c r="G18" s="624">
        <v>111.35</v>
      </c>
      <c r="H18" s="621">
        <f t="shared" si="0"/>
        <v>111.35</v>
      </c>
    </row>
    <row r="19" spans="2:8" s="57" customFormat="1" ht="18.75" x14ac:dyDescent="0.3">
      <c r="B19" s="2135" t="s">
        <v>1079</v>
      </c>
      <c r="C19" s="2136"/>
      <c r="D19" s="2136"/>
      <c r="E19" s="623">
        <v>1</v>
      </c>
      <c r="F19" s="623" t="s">
        <v>449</v>
      </c>
      <c r="G19" s="624">
        <v>260.63</v>
      </c>
      <c r="H19" s="621">
        <f t="shared" si="0"/>
        <v>260.63</v>
      </c>
    </row>
    <row r="20" spans="2:8" s="57" customFormat="1" ht="18.75" x14ac:dyDescent="0.3">
      <c r="B20" s="2137" t="s">
        <v>481</v>
      </c>
      <c r="C20" s="2138"/>
      <c r="D20" s="2138"/>
      <c r="E20" s="623"/>
      <c r="F20" s="623"/>
      <c r="G20" s="624"/>
      <c r="H20" s="621">
        <f t="shared" si="0"/>
        <v>0</v>
      </c>
    </row>
    <row r="21" spans="2:8" s="57" customFormat="1" ht="18.75" x14ac:dyDescent="0.3">
      <c r="B21" s="2135"/>
      <c r="C21" s="2136"/>
      <c r="D21" s="2136"/>
      <c r="E21" s="623"/>
      <c r="F21" s="623"/>
      <c r="G21" s="624"/>
      <c r="H21" s="621">
        <f t="shared" si="0"/>
        <v>0</v>
      </c>
    </row>
    <row r="22" spans="2:8" s="57" customFormat="1" ht="18.75" x14ac:dyDescent="0.3">
      <c r="B22" s="2135"/>
      <c r="C22" s="2136"/>
      <c r="D22" s="2136"/>
      <c r="E22" s="623"/>
      <c r="F22" s="623"/>
      <c r="G22" s="624"/>
      <c r="H22" s="621">
        <f t="shared" si="0"/>
        <v>0</v>
      </c>
    </row>
    <row r="23" spans="2:8" s="57" customFormat="1" ht="18.75" x14ac:dyDescent="0.3">
      <c r="B23" s="2135"/>
      <c r="C23" s="2136"/>
      <c r="D23" s="2136"/>
      <c r="E23" s="623"/>
      <c r="F23" s="623"/>
      <c r="G23" s="624"/>
      <c r="H23" s="621">
        <f t="shared" si="0"/>
        <v>0</v>
      </c>
    </row>
    <row r="24" spans="2:8" s="57" customFormat="1" ht="18.75" x14ac:dyDescent="0.3">
      <c r="B24" s="2135"/>
      <c r="C24" s="2136"/>
      <c r="D24" s="2136"/>
      <c r="E24" s="623"/>
      <c r="F24" s="623"/>
      <c r="G24" s="624"/>
      <c r="H24" s="621">
        <f t="shared" si="0"/>
        <v>0</v>
      </c>
    </row>
    <row r="25" spans="2:8" s="57" customFormat="1" ht="18.75" x14ac:dyDescent="0.3">
      <c r="B25" s="2135"/>
      <c r="C25" s="2136"/>
      <c r="D25" s="2136"/>
      <c r="E25" s="623"/>
      <c r="F25" s="623"/>
      <c r="G25" s="624"/>
      <c r="H25" s="62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131"/>
      <c r="C33" s="2132"/>
      <c r="D33" s="2132"/>
      <c r="E33" s="617"/>
      <c r="F33" s="617"/>
      <c r="G33" s="617"/>
      <c r="H33" s="619"/>
    </row>
    <row r="34" spans="2:8" x14ac:dyDescent="0.25">
      <c r="B34" s="2131"/>
      <c r="C34" s="2132"/>
      <c r="D34" s="2132"/>
      <c r="E34" s="617"/>
      <c r="F34" s="617"/>
      <c r="G34" s="617"/>
      <c r="H34" s="619"/>
    </row>
    <row r="35" spans="2:8" ht="15.75" thickBot="1" x14ac:dyDescent="0.3">
      <c r="B35" s="2133"/>
      <c r="C35" s="2134"/>
      <c r="D35" s="2134"/>
      <c r="E35" s="618"/>
      <c r="F35" s="618"/>
      <c r="G35" s="618"/>
      <c r="H35" s="620"/>
    </row>
    <row r="36" spans="2:8" ht="18.75" x14ac:dyDescent="0.3">
      <c r="G36" s="48" t="s">
        <v>443</v>
      </c>
      <c r="H36" s="64">
        <f>SUM(H13:H25)</f>
        <v>20660.05</v>
      </c>
    </row>
    <row r="37" spans="2:8" ht="18.75" x14ac:dyDescent="0.3">
      <c r="G37" s="48" t="s">
        <v>444</v>
      </c>
      <c r="H37" s="64">
        <f>+H36*0.16</f>
        <v>3305.6080000000002</v>
      </c>
    </row>
    <row r="38" spans="2:8" ht="19.5" thickBot="1" x14ac:dyDescent="0.35">
      <c r="G38" s="49" t="s">
        <v>445</v>
      </c>
      <c r="H38" s="65">
        <f>+H36+H37</f>
        <v>23965.657999999999</v>
      </c>
    </row>
    <row r="40" spans="2:8" x14ac:dyDescent="0.25">
      <c r="B40" s="2127"/>
      <c r="C40" s="2127"/>
      <c r="D40" s="2127"/>
      <c r="E40" s="2127"/>
      <c r="F40" s="2127"/>
    </row>
    <row r="41" spans="2:8" x14ac:dyDescent="0.25">
      <c r="B41" s="2127"/>
      <c r="C41" s="2127"/>
      <c r="D41" s="2127"/>
      <c r="E41" s="2127"/>
      <c r="F41" s="2127"/>
    </row>
    <row r="42" spans="2:8" x14ac:dyDescent="0.25">
      <c r="B42" s="2130" t="s">
        <v>446</v>
      </c>
      <c r="C42" s="2130"/>
      <c r="D42" s="2130"/>
      <c r="E42" s="2130" t="s">
        <v>447</v>
      </c>
      <c r="F42" s="213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2">
    <tabColor rgb="FF92D05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28515625" style="32" customWidth="1"/>
    <col min="4" max="4" width="14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-1761</v>
      </c>
      <c r="E5" s="614" t="s">
        <v>421</v>
      </c>
      <c r="F5" s="33" t="str">
        <f>VLOOKUP(F6,OBRAS!A1:B25,2,FALSE)</f>
        <v>VALENC, ENSINO, TAJO</v>
      </c>
      <c r="G5" s="1670" t="s">
        <v>423</v>
      </c>
      <c r="H5" s="1674">
        <v>46090</v>
      </c>
    </row>
    <row r="6" spans="2:8" ht="15.75" thickBot="1" x14ac:dyDescent="0.3">
      <c r="B6" s="1669"/>
      <c r="C6" s="1671"/>
      <c r="D6" s="1673"/>
      <c r="E6" s="615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200</v>
      </c>
      <c r="D7" s="36"/>
      <c r="E7" s="36"/>
      <c r="F7" s="35" t="s">
        <v>429</v>
      </c>
      <c r="G7" s="36" t="str">
        <f>VLOOKUP(C7,'BASE DATOS'!A1:J104,7,FALSE)</f>
        <v>cotizacion@donpulcro</v>
      </c>
      <c r="H7" s="41"/>
    </row>
    <row r="8" spans="2:8" x14ac:dyDescent="0.25">
      <c r="B8" s="40" t="s">
        <v>425</v>
      </c>
      <c r="C8" s="38" t="str">
        <f>VLOOKUP(C7,'BASE DATOS'!A1:J105,3,FALSE)</f>
        <v>ANTONIO MADRAZO #927 COL. LAS TROJES</v>
      </c>
      <c r="D8" s="38"/>
      <c r="E8" s="38"/>
      <c r="F8" s="37" t="s">
        <v>430</v>
      </c>
      <c r="G8" s="38" t="str">
        <f>VLOOKUP(C7,'BASE DATOS'!A1:J105,8,FALSE)</f>
        <v>EQUIPO DE LIMPIEZA</v>
      </c>
      <c r="H8" s="42"/>
    </row>
    <row r="9" spans="2:8" x14ac:dyDescent="0.25">
      <c r="B9" s="40" t="s">
        <v>426</v>
      </c>
      <c r="C9" s="38" t="str">
        <f>VLOOKUP(C7,'BASE DATOS'!A1:J106,4,FALSE)</f>
        <v>LEON, GTO</v>
      </c>
      <c r="D9" s="38"/>
      <c r="E9" s="38"/>
      <c r="F9" s="37" t="s">
        <v>431</v>
      </c>
      <c r="G9" s="50">
        <f>VLOOKUP(C7,'BASE DATOS'!A1:J106,9,FALSE)</f>
        <v>37227</v>
      </c>
      <c r="H9" s="42"/>
    </row>
    <row r="10" spans="2:8" x14ac:dyDescent="0.25">
      <c r="B10" s="40" t="s">
        <v>427</v>
      </c>
      <c r="C10" s="38" t="str">
        <f>VLOOKUP(C7,'BASE DATOS'!A1:J107,2,FALSE)</f>
        <v>DPU991209HW4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461 1961038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1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1082</v>
      </c>
      <c r="C13" s="1679"/>
      <c r="D13" s="1679"/>
      <c r="E13" s="60">
        <v>12</v>
      </c>
      <c r="F13" s="60" t="s">
        <v>449</v>
      </c>
      <c r="G13" s="62">
        <v>29.741700000000002</v>
      </c>
      <c r="H13" s="56">
        <f>+E13*G13</f>
        <v>356.90039999999999</v>
      </c>
    </row>
    <row r="14" spans="2:8" s="57" customFormat="1" ht="18.75" x14ac:dyDescent="0.3">
      <c r="B14" s="2139" t="s">
        <v>1083</v>
      </c>
      <c r="C14" s="2140"/>
      <c r="D14" s="2140"/>
      <c r="E14" s="634">
        <v>30</v>
      </c>
      <c r="F14" s="634" t="s">
        <v>449</v>
      </c>
      <c r="G14" s="635">
        <v>16.991499999999998</v>
      </c>
      <c r="H14" s="632">
        <f>+E14*G14</f>
        <v>509.74499999999995</v>
      </c>
    </row>
    <row r="15" spans="2:8" s="57" customFormat="1" ht="18.75" x14ac:dyDescent="0.3">
      <c r="B15" s="2139" t="s">
        <v>1084</v>
      </c>
      <c r="C15" s="2140"/>
      <c r="D15" s="2140"/>
      <c r="E15" s="634">
        <v>3</v>
      </c>
      <c r="F15" s="634" t="s">
        <v>449</v>
      </c>
      <c r="G15" s="635">
        <v>94.826700000000002</v>
      </c>
      <c r="H15" s="632">
        <f t="shared" ref="H15:H24" si="0">+E15*G15</f>
        <v>284.48009999999999</v>
      </c>
    </row>
    <row r="16" spans="2:8" s="57" customFormat="1" ht="18.75" x14ac:dyDescent="0.3">
      <c r="B16" s="2139" t="s">
        <v>1085</v>
      </c>
      <c r="C16" s="2140"/>
      <c r="D16" s="2140"/>
      <c r="E16" s="634">
        <v>3</v>
      </c>
      <c r="F16" s="634" t="s">
        <v>449</v>
      </c>
      <c r="G16" s="635">
        <v>365.51670000000001</v>
      </c>
      <c r="H16" s="632">
        <f t="shared" si="0"/>
        <v>1096.5500999999999</v>
      </c>
    </row>
    <row r="17" spans="2:8" s="57" customFormat="1" ht="18.75" x14ac:dyDescent="0.3">
      <c r="B17" s="2139" t="s">
        <v>1086</v>
      </c>
      <c r="C17" s="2140"/>
      <c r="D17" s="2140"/>
      <c r="E17" s="634">
        <v>5</v>
      </c>
      <c r="F17" s="634" t="s">
        <v>449</v>
      </c>
      <c r="G17" s="635">
        <v>244.00800000000001</v>
      </c>
      <c r="H17" s="632">
        <f t="shared" si="0"/>
        <v>1220.04</v>
      </c>
    </row>
    <row r="18" spans="2:8" s="57" customFormat="1" ht="18.75" x14ac:dyDescent="0.3">
      <c r="B18" s="2139" t="s">
        <v>1087</v>
      </c>
      <c r="C18" s="2140"/>
      <c r="D18" s="2140"/>
      <c r="E18" s="634">
        <v>3</v>
      </c>
      <c r="F18" s="634" t="s">
        <v>449</v>
      </c>
      <c r="G18" s="635">
        <v>275</v>
      </c>
      <c r="H18" s="632">
        <f t="shared" si="0"/>
        <v>825</v>
      </c>
    </row>
    <row r="19" spans="2:8" s="57" customFormat="1" ht="18.75" x14ac:dyDescent="0.3">
      <c r="B19" s="2139" t="s">
        <v>1088</v>
      </c>
      <c r="C19" s="2140"/>
      <c r="D19" s="2140"/>
      <c r="E19" s="634">
        <v>7</v>
      </c>
      <c r="F19" s="634" t="s">
        <v>449</v>
      </c>
      <c r="G19" s="635">
        <v>70.602900000000005</v>
      </c>
      <c r="H19" s="632">
        <f t="shared" si="0"/>
        <v>494.22030000000007</v>
      </c>
    </row>
    <row r="20" spans="2:8" s="57" customFormat="1" ht="18.75" x14ac:dyDescent="0.3">
      <c r="B20" s="2139" t="s">
        <v>477</v>
      </c>
      <c r="C20" s="2140"/>
      <c r="D20" s="2140"/>
      <c r="E20" s="634">
        <v>16</v>
      </c>
      <c r="F20" s="634" t="s">
        <v>449</v>
      </c>
      <c r="G20" s="635">
        <v>94.741200000000006</v>
      </c>
      <c r="H20" s="632">
        <f t="shared" si="0"/>
        <v>1515.8592000000001</v>
      </c>
    </row>
    <row r="21" spans="2:8" s="57" customFormat="1" ht="18.75" x14ac:dyDescent="0.3">
      <c r="B21" s="2139" t="s">
        <v>1089</v>
      </c>
      <c r="C21" s="2140"/>
      <c r="D21" s="2140"/>
      <c r="E21" s="634">
        <v>4</v>
      </c>
      <c r="F21" s="634" t="s">
        <v>449</v>
      </c>
      <c r="G21" s="635">
        <v>29.225999999999999</v>
      </c>
      <c r="H21" s="632">
        <f t="shared" si="0"/>
        <v>116.904</v>
      </c>
    </row>
    <row r="22" spans="2:8" s="57" customFormat="1" ht="18.75" x14ac:dyDescent="0.3">
      <c r="B22" s="2141" t="s">
        <v>1090</v>
      </c>
      <c r="C22" s="2142"/>
      <c r="D22" s="2142"/>
      <c r="E22" s="634"/>
      <c r="F22" s="634"/>
      <c r="G22" s="635"/>
      <c r="H22" s="632">
        <f t="shared" si="0"/>
        <v>0</v>
      </c>
    </row>
    <row r="23" spans="2:8" s="57" customFormat="1" ht="18.75" x14ac:dyDescent="0.3">
      <c r="B23" s="2139"/>
      <c r="C23" s="2140"/>
      <c r="D23" s="2140"/>
      <c r="E23" s="634"/>
      <c r="F23" s="634"/>
      <c r="G23" s="635"/>
      <c r="H23" s="632">
        <f t="shared" si="0"/>
        <v>0</v>
      </c>
    </row>
    <row r="24" spans="2:8" s="57" customFormat="1" ht="18.75" x14ac:dyDescent="0.3">
      <c r="B24" s="2139"/>
      <c r="C24" s="2140"/>
      <c r="D24" s="2140"/>
      <c r="E24" s="634"/>
      <c r="F24" s="634"/>
      <c r="G24" s="635"/>
      <c r="H24" s="632">
        <f t="shared" si="0"/>
        <v>0</v>
      </c>
    </row>
    <row r="25" spans="2:8" s="57" customFormat="1" ht="18.75" x14ac:dyDescent="0.3">
      <c r="B25" s="2139"/>
      <c r="C25" s="2140"/>
      <c r="D25" s="2140"/>
      <c r="E25" s="634"/>
      <c r="F25" s="634"/>
      <c r="G25" s="635"/>
      <c r="H25" s="63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144"/>
      <c r="C33" s="2145"/>
      <c r="D33" s="2145"/>
      <c r="E33" s="628"/>
      <c r="F33" s="628"/>
      <c r="G33" s="628"/>
      <c r="H33" s="630"/>
    </row>
    <row r="34" spans="2:8" x14ac:dyDescent="0.25">
      <c r="B34" s="2144"/>
      <c r="C34" s="2145"/>
      <c r="D34" s="2145"/>
      <c r="E34" s="628"/>
      <c r="F34" s="628"/>
      <c r="G34" s="628"/>
      <c r="H34" s="630"/>
    </row>
    <row r="35" spans="2:8" ht="15.75" thickBot="1" x14ac:dyDescent="0.3">
      <c r="B35" s="2146"/>
      <c r="C35" s="2147"/>
      <c r="D35" s="2147"/>
      <c r="E35" s="629"/>
      <c r="F35" s="629"/>
      <c r="G35" s="629"/>
      <c r="H35" s="631"/>
    </row>
    <row r="36" spans="2:8" ht="18.75" x14ac:dyDescent="0.3">
      <c r="G36" s="48" t="s">
        <v>443</v>
      </c>
      <c r="H36" s="64">
        <f>SUM(H13:H25)</f>
        <v>6419.6990999999998</v>
      </c>
    </row>
    <row r="37" spans="2:8" ht="18.75" x14ac:dyDescent="0.3">
      <c r="G37" s="48" t="s">
        <v>444</v>
      </c>
      <c r="H37" s="64">
        <f>+H36*0.16</f>
        <v>1027.151856</v>
      </c>
    </row>
    <row r="38" spans="2:8" ht="19.5" thickBot="1" x14ac:dyDescent="0.35">
      <c r="G38" s="49" t="s">
        <v>445</v>
      </c>
      <c r="H38" s="65">
        <f>+H36+H37</f>
        <v>7446.8509560000002</v>
      </c>
    </row>
    <row r="40" spans="2:8" x14ac:dyDescent="0.25">
      <c r="B40" s="2132"/>
      <c r="C40" s="2132"/>
      <c r="D40" s="2132"/>
      <c r="E40" s="2132"/>
      <c r="F40" s="2132"/>
    </row>
    <row r="41" spans="2:8" x14ac:dyDescent="0.25">
      <c r="B41" s="2132"/>
      <c r="C41" s="2132"/>
      <c r="D41" s="2132"/>
      <c r="E41" s="2132"/>
      <c r="F41" s="2132"/>
    </row>
    <row r="42" spans="2:8" x14ac:dyDescent="0.25">
      <c r="B42" s="2143" t="s">
        <v>446</v>
      </c>
      <c r="C42" s="2143"/>
      <c r="D42" s="2143"/>
      <c r="E42" s="2143" t="s">
        <v>447</v>
      </c>
      <c r="F42" s="2143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3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1091</v>
      </c>
      <c r="E5" s="625" t="s">
        <v>421</v>
      </c>
      <c r="F5" s="33" t="str">
        <f>VLOOKUP(F6,OBRAS!A1:B25,2,FALSE)</f>
        <v>LA VALENCIA</v>
      </c>
      <c r="G5" s="1670" t="s">
        <v>423</v>
      </c>
      <c r="H5" s="1674">
        <v>46090</v>
      </c>
    </row>
    <row r="6" spans="2:8" ht="15.75" thickBot="1" x14ac:dyDescent="0.3">
      <c r="B6" s="1669"/>
      <c r="C6" s="1671"/>
      <c r="D6" s="1673"/>
      <c r="E6" s="626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351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AV. TECNOLOGICO #674 COL. LAS AVES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38017</v>
      </c>
      <c r="H9" s="42"/>
    </row>
    <row r="10" spans="2:8" x14ac:dyDescent="0.25">
      <c r="B10" s="40" t="s">
        <v>427</v>
      </c>
      <c r="C10" s="38" t="str">
        <f>VLOOKUP(C7,'BASE DATOS'!A1:J107,2,FALSE)</f>
        <v>APM8805092U9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333 8065853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2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1092</v>
      </c>
      <c r="C13" s="1679"/>
      <c r="D13" s="1679"/>
      <c r="E13" s="60">
        <v>4</v>
      </c>
      <c r="F13" s="60" t="s">
        <v>449</v>
      </c>
      <c r="G13" s="62">
        <v>354.935</v>
      </c>
      <c r="H13" s="56">
        <f>+E13*G13</f>
        <v>1419.74</v>
      </c>
    </row>
    <row r="14" spans="2:8" s="57" customFormat="1" ht="18.75" x14ac:dyDescent="0.3">
      <c r="B14" s="2153" t="s">
        <v>1093</v>
      </c>
      <c r="C14" s="2154"/>
      <c r="D14" s="2154"/>
      <c r="E14" s="645">
        <v>1</v>
      </c>
      <c r="F14" s="645" t="s">
        <v>449</v>
      </c>
      <c r="G14" s="646">
        <v>194.54</v>
      </c>
      <c r="H14" s="643">
        <f>+E14*G14</f>
        <v>194.54</v>
      </c>
    </row>
    <row r="15" spans="2:8" s="57" customFormat="1" ht="18.75" x14ac:dyDescent="0.3">
      <c r="B15" s="2153" t="s">
        <v>1094</v>
      </c>
      <c r="C15" s="2154"/>
      <c r="D15" s="2154"/>
      <c r="E15" s="645">
        <v>5</v>
      </c>
      <c r="F15" s="645" t="s">
        <v>449</v>
      </c>
      <c r="G15" s="646">
        <v>133.47</v>
      </c>
      <c r="H15" s="643">
        <f t="shared" ref="H15:H24" si="0">+E15*G15</f>
        <v>667.35</v>
      </c>
    </row>
    <row r="16" spans="2:8" s="57" customFormat="1" ht="18.75" x14ac:dyDescent="0.3">
      <c r="B16" s="2153" t="s">
        <v>1095</v>
      </c>
      <c r="C16" s="2154"/>
      <c r="D16" s="2154"/>
      <c r="E16" s="645">
        <v>2</v>
      </c>
      <c r="F16" s="645" t="s">
        <v>449</v>
      </c>
      <c r="G16" s="646">
        <v>143</v>
      </c>
      <c r="H16" s="643">
        <f t="shared" si="0"/>
        <v>286</v>
      </c>
    </row>
    <row r="17" spans="2:8" s="57" customFormat="1" ht="18.75" x14ac:dyDescent="0.3">
      <c r="B17" s="2153" t="s">
        <v>1096</v>
      </c>
      <c r="C17" s="2154"/>
      <c r="D17" s="2154"/>
      <c r="E17" s="645">
        <v>2</v>
      </c>
      <c r="F17" s="645" t="s">
        <v>449</v>
      </c>
      <c r="G17" s="646">
        <v>353.48</v>
      </c>
      <c r="H17" s="643">
        <f t="shared" si="0"/>
        <v>706.96</v>
      </c>
    </row>
    <row r="18" spans="2:8" s="57" customFormat="1" ht="18.75" x14ac:dyDescent="0.3">
      <c r="B18" s="2153" t="s">
        <v>1097</v>
      </c>
      <c r="C18" s="2154"/>
      <c r="D18" s="2154"/>
      <c r="E18" s="645">
        <v>2</v>
      </c>
      <c r="F18" s="645" t="s">
        <v>449</v>
      </c>
      <c r="G18" s="646">
        <v>329.69499999999999</v>
      </c>
      <c r="H18" s="643">
        <f t="shared" si="0"/>
        <v>659.39</v>
      </c>
    </row>
    <row r="19" spans="2:8" s="57" customFormat="1" ht="18.75" x14ac:dyDescent="0.3">
      <c r="B19" s="2153" t="s">
        <v>1098</v>
      </c>
      <c r="C19" s="2154"/>
      <c r="D19" s="2154"/>
      <c r="E19" s="645">
        <v>2</v>
      </c>
      <c r="F19" s="645" t="s">
        <v>449</v>
      </c>
      <c r="G19" s="646">
        <v>329.69499999999999</v>
      </c>
      <c r="H19" s="643">
        <f t="shared" si="0"/>
        <v>659.39</v>
      </c>
    </row>
    <row r="20" spans="2:8" s="57" customFormat="1" ht="18.75" x14ac:dyDescent="0.3">
      <c r="B20" s="2155" t="s">
        <v>925</v>
      </c>
      <c r="C20" s="2156"/>
      <c r="D20" s="2156"/>
      <c r="E20" s="645"/>
      <c r="F20" s="645"/>
      <c r="G20" s="646"/>
      <c r="H20" s="643">
        <f t="shared" si="0"/>
        <v>0</v>
      </c>
    </row>
    <row r="21" spans="2:8" s="57" customFormat="1" ht="18.75" x14ac:dyDescent="0.3">
      <c r="B21" s="2153"/>
      <c r="C21" s="2154"/>
      <c r="D21" s="2154"/>
      <c r="E21" s="645"/>
      <c r="F21" s="645"/>
      <c r="G21" s="646"/>
      <c r="H21" s="643">
        <f t="shared" si="0"/>
        <v>0</v>
      </c>
    </row>
    <row r="22" spans="2:8" s="57" customFormat="1" ht="18.75" x14ac:dyDescent="0.3">
      <c r="B22" s="2153"/>
      <c r="C22" s="2154"/>
      <c r="D22" s="2154"/>
      <c r="E22" s="645"/>
      <c r="F22" s="645"/>
      <c r="G22" s="646"/>
      <c r="H22" s="643">
        <f t="shared" si="0"/>
        <v>0</v>
      </c>
    </row>
    <row r="23" spans="2:8" s="57" customFormat="1" ht="18.75" x14ac:dyDescent="0.3">
      <c r="B23" s="2153"/>
      <c r="C23" s="2154"/>
      <c r="D23" s="2154"/>
      <c r="E23" s="645"/>
      <c r="F23" s="645"/>
      <c r="G23" s="646"/>
      <c r="H23" s="643">
        <f t="shared" si="0"/>
        <v>0</v>
      </c>
    </row>
    <row r="24" spans="2:8" s="57" customFormat="1" ht="18.75" x14ac:dyDescent="0.3">
      <c r="B24" s="2153"/>
      <c r="C24" s="2154"/>
      <c r="D24" s="2154"/>
      <c r="E24" s="645"/>
      <c r="F24" s="645"/>
      <c r="G24" s="646"/>
      <c r="H24" s="643">
        <f t="shared" si="0"/>
        <v>0</v>
      </c>
    </row>
    <row r="25" spans="2:8" s="57" customFormat="1" ht="18.75" x14ac:dyDescent="0.3">
      <c r="B25" s="2153"/>
      <c r="C25" s="2154"/>
      <c r="D25" s="2154"/>
      <c r="E25" s="645"/>
      <c r="F25" s="645"/>
      <c r="G25" s="646"/>
      <c r="H25" s="644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149"/>
      <c r="C33" s="2150"/>
      <c r="D33" s="2150"/>
      <c r="E33" s="639"/>
      <c r="F33" s="639"/>
      <c r="G33" s="639"/>
      <c r="H33" s="641"/>
    </row>
    <row r="34" spans="2:8" x14ac:dyDescent="0.25">
      <c r="B34" s="2149"/>
      <c r="C34" s="2150"/>
      <c r="D34" s="2150"/>
      <c r="E34" s="639"/>
      <c r="F34" s="639"/>
      <c r="G34" s="639"/>
      <c r="H34" s="641"/>
    </row>
    <row r="35" spans="2:8" ht="15.75" thickBot="1" x14ac:dyDescent="0.3">
      <c r="B35" s="2151"/>
      <c r="C35" s="2152"/>
      <c r="D35" s="2152"/>
      <c r="E35" s="640"/>
      <c r="F35" s="640"/>
      <c r="G35" s="640"/>
      <c r="H35" s="642"/>
    </row>
    <row r="36" spans="2:8" ht="18.75" x14ac:dyDescent="0.3">
      <c r="G36" s="48" t="s">
        <v>443</v>
      </c>
      <c r="H36" s="64">
        <f>SUM(H13:H25)</f>
        <v>4593.37</v>
      </c>
    </row>
    <row r="37" spans="2:8" ht="18.75" x14ac:dyDescent="0.3">
      <c r="G37" s="48" t="s">
        <v>444</v>
      </c>
      <c r="H37" s="64">
        <f>+H36*0.16</f>
        <v>734.93920000000003</v>
      </c>
    </row>
    <row r="38" spans="2:8" ht="19.5" thickBot="1" x14ac:dyDescent="0.35">
      <c r="G38" s="49" t="s">
        <v>445</v>
      </c>
      <c r="H38" s="65">
        <f>+H36+H37</f>
        <v>5328.3091999999997</v>
      </c>
    </row>
    <row r="40" spans="2:8" x14ac:dyDescent="0.25">
      <c r="B40" s="2145"/>
      <c r="C40" s="2145"/>
      <c r="D40" s="2145"/>
      <c r="E40" s="2145"/>
      <c r="F40" s="2145"/>
    </row>
    <row r="41" spans="2:8" x14ac:dyDescent="0.25">
      <c r="B41" s="2145"/>
      <c r="C41" s="2145"/>
      <c r="D41" s="2145"/>
      <c r="E41" s="2145"/>
      <c r="F41" s="2145"/>
    </row>
    <row r="42" spans="2:8" x14ac:dyDescent="0.25">
      <c r="B42" s="2148" t="s">
        <v>446</v>
      </c>
      <c r="C42" s="2148"/>
      <c r="D42" s="2148"/>
      <c r="E42" s="2148" t="s">
        <v>447</v>
      </c>
      <c r="F42" s="2148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4">
    <pageSetUpPr fitToPage="1"/>
  </sheetPr>
  <dimension ref="B1:K45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140625" style="32" customWidth="1"/>
    <col min="4" max="4" width="16.7109375" style="32" customWidth="1"/>
    <col min="5" max="6" width="17.7109375" style="32" customWidth="1"/>
    <col min="7" max="7" width="18.5703125" style="32" customWidth="1"/>
    <col min="8" max="8" width="17.7109375" style="32" customWidth="1"/>
    <col min="9" max="10" width="11.42578125" style="32"/>
    <col min="11" max="11" width="14.42578125" style="32" bestFit="1" customWidth="1"/>
    <col min="12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1099</v>
      </c>
      <c r="E5" s="636" t="s">
        <v>421</v>
      </c>
      <c r="F5" s="33" t="str">
        <f>VLOOKUP(F6,OBRAS!A1:B25,2,FALSE)</f>
        <v>RESIDENCIAL ZURA</v>
      </c>
      <c r="G5" s="1670" t="s">
        <v>423</v>
      </c>
      <c r="H5" s="1674">
        <v>46090</v>
      </c>
    </row>
    <row r="6" spans="2:8" ht="15.75" thickBot="1" x14ac:dyDescent="0.3">
      <c r="B6" s="1669"/>
      <c r="C6" s="1671"/>
      <c r="D6" s="1673"/>
      <c r="E6" s="637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730</v>
      </c>
      <c r="D7" s="36"/>
      <c r="E7" s="36"/>
      <c r="F7" s="35" t="s">
        <v>429</v>
      </c>
      <c r="G7" s="36" t="str">
        <f>VLOOKUP(C7,'BASE DATOS'!A1:J104,7,FALSE)</f>
        <v>intrac.ingenieria@gmail.com</v>
      </c>
      <c r="H7" s="41"/>
    </row>
    <row r="8" spans="2:8" x14ac:dyDescent="0.25">
      <c r="B8" s="40" t="s">
        <v>425</v>
      </c>
      <c r="C8" s="38" t="str">
        <f>VLOOKUP(C7,'BASE DATOS'!A1:J105,3,FALSE)</f>
        <v>PUEBLA, PUEBLA</v>
      </c>
      <c r="D8" s="38"/>
      <c r="E8" s="38"/>
      <c r="F8" s="37" t="s">
        <v>430</v>
      </c>
      <c r="G8" s="38" t="str">
        <f>VLOOKUP(C7,'BASE DATOS'!A1:J105,8,FALSE)</f>
        <v>SERVICIOS</v>
      </c>
      <c r="H8" s="42"/>
    </row>
    <row r="9" spans="2:8" x14ac:dyDescent="0.25">
      <c r="B9" s="40" t="s">
        <v>426</v>
      </c>
      <c r="C9" s="38" t="str">
        <f>VLOOKUP(C7,'BASE DATOS'!A1:J106,4,FALSE)</f>
        <v>PUEBLA, PUEBLA</v>
      </c>
      <c r="D9" s="38"/>
      <c r="E9" s="38"/>
      <c r="F9" s="37" t="s">
        <v>431</v>
      </c>
      <c r="G9" s="50">
        <f>VLOOKUP(C7,'BASE DATOS'!A1:J106,9,FALSE)</f>
        <v>75250</v>
      </c>
      <c r="H9" s="42"/>
    </row>
    <row r="10" spans="2:8" x14ac:dyDescent="0.25">
      <c r="B10" s="40" t="s">
        <v>427</v>
      </c>
      <c r="C10" s="38" t="str">
        <f>VLOOKUP(C7,'BASE DATOS'!A1:J107,2,FALSE)</f>
        <v>SARE930814LZ0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SIMPLIFICADO DE CONFIANZA</v>
      </c>
      <c r="D11" s="38"/>
      <c r="E11" s="38"/>
      <c r="F11" s="37" t="s">
        <v>433</v>
      </c>
      <c r="G11" s="38" t="str">
        <f>VLOOKUP(C7,'BASE DATOS'!A1:J108,6,FALSE)</f>
        <v>275 113 9400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3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1100</v>
      </c>
      <c r="C13" s="1679"/>
      <c r="D13" s="1679"/>
      <c r="E13" s="60">
        <v>1</v>
      </c>
      <c r="F13" s="60" t="s">
        <v>462</v>
      </c>
      <c r="G13" s="62">
        <v>45000</v>
      </c>
      <c r="H13" s="56">
        <f>+E13*G13</f>
        <v>45000</v>
      </c>
    </row>
    <row r="14" spans="2:8" s="57" customFormat="1" ht="18.75" x14ac:dyDescent="0.3">
      <c r="B14" s="2157" t="s">
        <v>1101</v>
      </c>
      <c r="C14" s="2158"/>
      <c r="D14" s="2158"/>
      <c r="E14" s="656"/>
      <c r="F14" s="656"/>
      <c r="G14" s="657"/>
      <c r="H14" s="654">
        <f>+E14*G14</f>
        <v>0</v>
      </c>
    </row>
    <row r="15" spans="2:8" s="57" customFormat="1" ht="18.75" x14ac:dyDescent="0.3">
      <c r="B15" s="2157" t="s">
        <v>1102</v>
      </c>
      <c r="C15" s="2158"/>
      <c r="D15" s="2158"/>
      <c r="E15" s="656"/>
      <c r="F15" s="656"/>
      <c r="G15" s="657"/>
      <c r="H15" s="654">
        <f t="shared" ref="H15:H24" si="0">+E15*G15</f>
        <v>0</v>
      </c>
    </row>
    <row r="16" spans="2:8" s="57" customFormat="1" ht="18.75" x14ac:dyDescent="0.3">
      <c r="B16" s="2157" t="s">
        <v>1103</v>
      </c>
      <c r="C16" s="2158"/>
      <c r="D16" s="2158"/>
      <c r="E16" s="656"/>
      <c r="F16" s="656"/>
      <c r="G16" s="657"/>
      <c r="H16" s="654">
        <f t="shared" si="0"/>
        <v>0</v>
      </c>
    </row>
    <row r="17" spans="2:11" s="57" customFormat="1" ht="18.75" x14ac:dyDescent="0.3">
      <c r="B17" s="2157" t="s">
        <v>1104</v>
      </c>
      <c r="C17" s="2158"/>
      <c r="D17" s="2158"/>
      <c r="E17" s="656">
        <v>1</v>
      </c>
      <c r="F17" s="656" t="s">
        <v>462</v>
      </c>
      <c r="G17" s="657">
        <v>3000</v>
      </c>
      <c r="H17" s="654">
        <f t="shared" si="0"/>
        <v>3000</v>
      </c>
    </row>
    <row r="18" spans="2:11" s="57" customFormat="1" ht="18.75" x14ac:dyDescent="0.3">
      <c r="B18" s="2159" t="s">
        <v>1029</v>
      </c>
      <c r="C18" s="2160"/>
      <c r="D18" s="2160"/>
      <c r="E18" s="656"/>
      <c r="F18" s="656"/>
      <c r="G18" s="657"/>
      <c r="H18" s="654">
        <f t="shared" si="0"/>
        <v>0</v>
      </c>
    </row>
    <row r="19" spans="2:11" s="57" customFormat="1" ht="18.75" x14ac:dyDescent="0.3">
      <c r="B19" s="2157"/>
      <c r="C19" s="2158"/>
      <c r="D19" s="2158"/>
      <c r="E19" s="656"/>
      <c r="F19" s="656"/>
      <c r="G19" s="657"/>
      <c r="H19" s="654">
        <f t="shared" si="0"/>
        <v>0</v>
      </c>
    </row>
    <row r="20" spans="2:11" s="57" customFormat="1" ht="18.75" x14ac:dyDescent="0.3">
      <c r="B20" s="2157"/>
      <c r="C20" s="2158"/>
      <c r="D20" s="2158"/>
      <c r="E20" s="656"/>
      <c r="F20" s="656"/>
      <c r="G20" s="657"/>
      <c r="H20" s="654">
        <f t="shared" si="0"/>
        <v>0</v>
      </c>
    </row>
    <row r="21" spans="2:11" s="57" customFormat="1" ht="18.75" x14ac:dyDescent="0.3">
      <c r="B21" s="2157"/>
      <c r="C21" s="2158"/>
      <c r="D21" s="2158"/>
      <c r="E21" s="656"/>
      <c r="F21" s="656"/>
      <c r="G21" s="657"/>
      <c r="H21" s="654">
        <f t="shared" si="0"/>
        <v>0</v>
      </c>
      <c r="K21" s="683"/>
    </row>
    <row r="22" spans="2:11" s="57" customFormat="1" ht="18.75" x14ac:dyDescent="0.3">
      <c r="B22" s="2157"/>
      <c r="C22" s="2158"/>
      <c r="D22" s="2158"/>
      <c r="E22" s="656"/>
      <c r="F22" s="656"/>
      <c r="G22" s="657"/>
      <c r="H22" s="654">
        <f t="shared" si="0"/>
        <v>0</v>
      </c>
    </row>
    <row r="23" spans="2:11" s="57" customFormat="1" ht="18.75" x14ac:dyDescent="0.3">
      <c r="B23" s="2157"/>
      <c r="C23" s="2158"/>
      <c r="D23" s="2158"/>
      <c r="E23" s="656"/>
      <c r="F23" s="656"/>
      <c r="G23" s="657"/>
      <c r="H23" s="654">
        <f t="shared" si="0"/>
        <v>0</v>
      </c>
    </row>
    <row r="24" spans="2:11" s="57" customFormat="1" ht="18.75" x14ac:dyDescent="0.3">
      <c r="B24" s="2157"/>
      <c r="C24" s="2158"/>
      <c r="D24" s="2158"/>
      <c r="E24" s="656"/>
      <c r="F24" s="656"/>
      <c r="G24" s="657"/>
      <c r="H24" s="654">
        <f t="shared" si="0"/>
        <v>0</v>
      </c>
    </row>
    <row r="25" spans="2:11" s="57" customFormat="1" ht="18.75" x14ac:dyDescent="0.3">
      <c r="B25" s="2157"/>
      <c r="C25" s="2158"/>
      <c r="D25" s="2158"/>
      <c r="E25" s="656"/>
      <c r="F25" s="656"/>
      <c r="G25" s="657"/>
      <c r="H25" s="655"/>
    </row>
    <row r="26" spans="2:11" x14ac:dyDescent="0.25">
      <c r="B26" s="53"/>
      <c r="C26" s="47"/>
      <c r="D26" s="47"/>
      <c r="E26" s="47"/>
      <c r="F26" s="47"/>
      <c r="G26" s="47"/>
      <c r="H26" s="55"/>
    </row>
    <row r="27" spans="2:11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11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11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11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11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11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162"/>
      <c r="C33" s="2163"/>
      <c r="D33" s="2163"/>
      <c r="E33" s="650"/>
      <c r="F33" s="650"/>
      <c r="G33" s="650"/>
      <c r="H33" s="652"/>
    </row>
    <row r="34" spans="2:8" x14ac:dyDescent="0.25">
      <c r="B34" s="2162"/>
      <c r="C34" s="2163"/>
      <c r="D34" s="2163"/>
      <c r="E34" s="650"/>
      <c r="F34" s="650"/>
      <c r="G34" s="650"/>
      <c r="H34" s="652"/>
    </row>
    <row r="35" spans="2:8" ht="15.75" thickBot="1" x14ac:dyDescent="0.3">
      <c r="B35" s="2164"/>
      <c r="C35" s="2165"/>
      <c r="D35" s="2165"/>
      <c r="E35" s="651"/>
      <c r="F35" s="651"/>
      <c r="G35" s="651"/>
      <c r="H35" s="653"/>
    </row>
    <row r="36" spans="2:8" ht="18.75" x14ac:dyDescent="0.3">
      <c r="G36" s="48" t="s">
        <v>443</v>
      </c>
      <c r="H36" s="64">
        <f>SUM(H13:H25)</f>
        <v>48000</v>
      </c>
    </row>
    <row r="37" spans="2:8" ht="18.75" x14ac:dyDescent="0.3">
      <c r="G37" s="48" t="s">
        <v>444</v>
      </c>
      <c r="H37" s="64">
        <f>+H36*0.16</f>
        <v>7680</v>
      </c>
    </row>
    <row r="38" spans="2:8" ht="18.75" x14ac:dyDescent="0.3">
      <c r="G38" s="48" t="s">
        <v>743</v>
      </c>
      <c r="H38" s="64">
        <f>+H36*10.66667%</f>
        <v>5120.0016000000005</v>
      </c>
    </row>
    <row r="39" spans="2:8" ht="18.75" x14ac:dyDescent="0.3">
      <c r="G39" s="75" t="s">
        <v>464</v>
      </c>
      <c r="H39" s="64">
        <f>+H36*1.25%</f>
        <v>600</v>
      </c>
    </row>
    <row r="40" spans="2:8" ht="18.75" x14ac:dyDescent="0.3">
      <c r="G40" s="75" t="s">
        <v>525</v>
      </c>
      <c r="H40" s="64">
        <f>+H36*2%</f>
        <v>960</v>
      </c>
    </row>
    <row r="41" spans="2:8" ht="19.5" thickBot="1" x14ac:dyDescent="0.35">
      <c r="G41" s="49" t="s">
        <v>445</v>
      </c>
      <c r="H41" s="65">
        <f>+H36+H37-H38-H39-H40</f>
        <v>48999.998399999997</v>
      </c>
    </row>
    <row r="43" spans="2:8" x14ac:dyDescent="0.25">
      <c r="B43" s="2150"/>
      <c r="C43" s="2150"/>
      <c r="D43" s="2150"/>
      <c r="E43" s="2150"/>
      <c r="F43" s="2150"/>
    </row>
    <row r="44" spans="2:8" x14ac:dyDescent="0.25">
      <c r="B44" s="2150"/>
      <c r="C44" s="2150"/>
      <c r="D44" s="2150"/>
      <c r="E44" s="2150"/>
      <c r="F44" s="2150"/>
    </row>
    <row r="45" spans="2:8" x14ac:dyDescent="0.25">
      <c r="B45" s="2161" t="s">
        <v>446</v>
      </c>
      <c r="C45" s="2161"/>
      <c r="D45" s="2161"/>
      <c r="E45" s="2161" t="s">
        <v>447</v>
      </c>
      <c r="F45" s="2161"/>
    </row>
  </sheetData>
  <mergeCells count="36">
    <mergeCell ref="E45:F45"/>
    <mergeCell ref="B45:D45"/>
    <mergeCell ref="B43:D44"/>
    <mergeCell ref="B31:H31"/>
    <mergeCell ref="B32:H32"/>
    <mergeCell ref="B33:D33"/>
    <mergeCell ref="B34:D34"/>
    <mergeCell ref="B35:D35"/>
    <mergeCell ref="E43:F44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5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5">
    <pageSetUpPr fitToPage="1"/>
  </sheetPr>
  <dimension ref="B1:H45"/>
  <sheetViews>
    <sheetView topLeftCell="A10" workbookViewId="0">
      <selection activeCell="B13" sqref="B13:D13"/>
    </sheetView>
  </sheetViews>
  <sheetFormatPr baseColWidth="10" defaultRowHeight="15" x14ac:dyDescent="0.25"/>
  <cols>
    <col min="1" max="1" width="11.42578125" style="32"/>
    <col min="2" max="6" width="17.7109375" style="32" customWidth="1"/>
    <col min="7" max="7" width="18.2851562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1105</v>
      </c>
      <c r="E5" s="636" t="s">
        <v>421</v>
      </c>
      <c r="F5" s="33" t="str">
        <f>VLOOKUP(F6,OBRAS!A1:B25,2,FALSE)</f>
        <v>EL ENSINO</v>
      </c>
      <c r="G5" s="1670" t="s">
        <v>423</v>
      </c>
      <c r="H5" s="1674">
        <v>46090</v>
      </c>
    </row>
    <row r="6" spans="2:8" ht="15.75" thickBot="1" x14ac:dyDescent="0.3">
      <c r="B6" s="1669"/>
      <c r="C6" s="1671"/>
      <c r="D6" s="1673"/>
      <c r="E6" s="637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730</v>
      </c>
      <c r="D7" s="36"/>
      <c r="E7" s="36"/>
      <c r="F7" s="35" t="s">
        <v>429</v>
      </c>
      <c r="G7" s="36" t="str">
        <f>VLOOKUP(C7,'BASE DATOS'!A1:J104,7,FALSE)</f>
        <v>intrac.ingenieria@gmail.com</v>
      </c>
      <c r="H7" s="41"/>
    </row>
    <row r="8" spans="2:8" x14ac:dyDescent="0.25">
      <c r="B8" s="40" t="s">
        <v>425</v>
      </c>
      <c r="C8" s="38" t="str">
        <f>VLOOKUP(C7,'BASE DATOS'!A1:J105,3,FALSE)</f>
        <v>PUEBLA, PUEBLA</v>
      </c>
      <c r="D8" s="38"/>
      <c r="E8" s="38"/>
      <c r="F8" s="37" t="s">
        <v>430</v>
      </c>
      <c r="G8" s="38" t="str">
        <f>VLOOKUP(C7,'BASE DATOS'!A1:J105,8,FALSE)</f>
        <v>SERVICIOS</v>
      </c>
      <c r="H8" s="42"/>
    </row>
    <row r="9" spans="2:8" x14ac:dyDescent="0.25">
      <c r="B9" s="40" t="s">
        <v>426</v>
      </c>
      <c r="C9" s="38" t="str">
        <f>VLOOKUP(C7,'BASE DATOS'!A1:J106,4,FALSE)</f>
        <v>PUEBLA, PUEBLA</v>
      </c>
      <c r="D9" s="38"/>
      <c r="E9" s="38"/>
      <c r="F9" s="37" t="s">
        <v>431</v>
      </c>
      <c r="G9" s="50">
        <f>VLOOKUP(C7,'BASE DATOS'!A1:J106,9,FALSE)</f>
        <v>75250</v>
      </c>
      <c r="H9" s="42"/>
    </row>
    <row r="10" spans="2:8" x14ac:dyDescent="0.25">
      <c r="B10" s="40" t="s">
        <v>427</v>
      </c>
      <c r="C10" s="38" t="str">
        <f>VLOOKUP(C7,'BASE DATOS'!A1:J107,2,FALSE)</f>
        <v>SARE930814LZ0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SIMPLIFICADO DE CONFIANZA</v>
      </c>
      <c r="D11" s="38"/>
      <c r="E11" s="38"/>
      <c r="F11" s="37" t="s">
        <v>433</v>
      </c>
      <c r="G11" s="38" t="str">
        <f>VLOOKUP(C7,'BASE DATOS'!A1:J108,6,FALSE)</f>
        <v>275 113 9400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3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1100</v>
      </c>
      <c r="C13" s="1679"/>
      <c r="D13" s="1679"/>
      <c r="E13" s="60">
        <v>1</v>
      </c>
      <c r="F13" s="60" t="s">
        <v>462</v>
      </c>
      <c r="G13" s="62">
        <v>45000</v>
      </c>
      <c r="H13" s="56">
        <f t="shared" ref="H13:H18" si="0">+E13*G13</f>
        <v>45000</v>
      </c>
    </row>
    <row r="14" spans="2:8" s="57" customFormat="1" ht="18.75" x14ac:dyDescent="0.3">
      <c r="B14" s="2157" t="s">
        <v>1101</v>
      </c>
      <c r="C14" s="2158"/>
      <c r="D14" s="2158"/>
      <c r="E14" s="656"/>
      <c r="F14" s="656"/>
      <c r="G14" s="657"/>
      <c r="H14" s="654">
        <f t="shared" si="0"/>
        <v>0</v>
      </c>
    </row>
    <row r="15" spans="2:8" s="57" customFormat="1" ht="18.75" x14ac:dyDescent="0.3">
      <c r="B15" s="2157" t="s">
        <v>1102</v>
      </c>
      <c r="C15" s="2158"/>
      <c r="D15" s="2158"/>
      <c r="E15" s="656"/>
      <c r="F15" s="656"/>
      <c r="G15" s="657"/>
      <c r="H15" s="654">
        <f t="shared" si="0"/>
        <v>0</v>
      </c>
    </row>
    <row r="16" spans="2:8" s="57" customFormat="1" ht="18.75" x14ac:dyDescent="0.3">
      <c r="B16" s="2157" t="s">
        <v>1103</v>
      </c>
      <c r="C16" s="2158"/>
      <c r="D16" s="2158"/>
      <c r="E16" s="656"/>
      <c r="F16" s="656"/>
      <c r="G16" s="657"/>
      <c r="H16" s="654">
        <f t="shared" si="0"/>
        <v>0</v>
      </c>
    </row>
    <row r="17" spans="2:8" s="57" customFormat="1" ht="18.75" x14ac:dyDescent="0.3">
      <c r="B17" s="2157" t="s">
        <v>1107</v>
      </c>
      <c r="C17" s="2158"/>
      <c r="D17" s="2158"/>
      <c r="E17" s="656">
        <v>1</v>
      </c>
      <c r="F17" s="656" t="s">
        <v>462</v>
      </c>
      <c r="G17" s="657">
        <v>3000</v>
      </c>
      <c r="H17" s="654">
        <f t="shared" si="0"/>
        <v>3000</v>
      </c>
    </row>
    <row r="18" spans="2:8" s="57" customFormat="1" ht="18.75" x14ac:dyDescent="0.3">
      <c r="B18" s="2159" t="s">
        <v>1106</v>
      </c>
      <c r="C18" s="2160"/>
      <c r="D18" s="2160"/>
      <c r="E18" s="656"/>
      <c r="F18" s="656"/>
      <c r="G18" s="657"/>
      <c r="H18" s="654">
        <f t="shared" si="0"/>
        <v>0</v>
      </c>
    </row>
    <row r="19" spans="2:8" s="57" customFormat="1" ht="18.75" x14ac:dyDescent="0.3">
      <c r="B19" s="2157"/>
      <c r="C19" s="2158"/>
      <c r="D19" s="2158"/>
      <c r="E19" s="656"/>
      <c r="F19" s="656"/>
      <c r="G19" s="657"/>
      <c r="H19" s="654">
        <f t="shared" ref="H19:H24" si="1">+E19*G19</f>
        <v>0</v>
      </c>
    </row>
    <row r="20" spans="2:8" s="57" customFormat="1" ht="18.75" x14ac:dyDescent="0.3">
      <c r="B20" s="2157"/>
      <c r="C20" s="2158"/>
      <c r="D20" s="2158"/>
      <c r="E20" s="656"/>
      <c r="F20" s="656"/>
      <c r="G20" s="657"/>
      <c r="H20" s="654">
        <f t="shared" si="1"/>
        <v>0</v>
      </c>
    </row>
    <row r="21" spans="2:8" s="57" customFormat="1" ht="18.75" x14ac:dyDescent="0.3">
      <c r="B21" s="2157"/>
      <c r="C21" s="2158"/>
      <c r="D21" s="2158"/>
      <c r="E21" s="656"/>
      <c r="F21" s="656"/>
      <c r="G21" s="657"/>
      <c r="H21" s="654">
        <f t="shared" si="1"/>
        <v>0</v>
      </c>
    </row>
    <row r="22" spans="2:8" s="57" customFormat="1" ht="18.75" x14ac:dyDescent="0.3">
      <c r="B22" s="2157"/>
      <c r="C22" s="2158"/>
      <c r="D22" s="2158"/>
      <c r="E22" s="656"/>
      <c r="F22" s="656"/>
      <c r="G22" s="657"/>
      <c r="H22" s="654">
        <f t="shared" si="1"/>
        <v>0</v>
      </c>
    </row>
    <row r="23" spans="2:8" s="57" customFormat="1" ht="18.75" x14ac:dyDescent="0.3">
      <c r="B23" s="2157"/>
      <c r="C23" s="2158"/>
      <c r="D23" s="2158"/>
      <c r="E23" s="656"/>
      <c r="F23" s="656"/>
      <c r="G23" s="657"/>
      <c r="H23" s="654">
        <f t="shared" si="1"/>
        <v>0</v>
      </c>
    </row>
    <row r="24" spans="2:8" s="57" customFormat="1" ht="18.75" x14ac:dyDescent="0.3">
      <c r="B24" s="2157"/>
      <c r="C24" s="2158"/>
      <c r="D24" s="2158"/>
      <c r="E24" s="656"/>
      <c r="F24" s="656"/>
      <c r="G24" s="657"/>
      <c r="H24" s="654">
        <f t="shared" si="1"/>
        <v>0</v>
      </c>
    </row>
    <row r="25" spans="2:8" s="57" customFormat="1" ht="18.75" x14ac:dyDescent="0.3">
      <c r="B25" s="2157"/>
      <c r="C25" s="2158"/>
      <c r="D25" s="2158"/>
      <c r="E25" s="656"/>
      <c r="F25" s="656"/>
      <c r="G25" s="657"/>
      <c r="H25" s="65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162"/>
      <c r="C33" s="2163"/>
      <c r="D33" s="2163"/>
      <c r="E33" s="650"/>
      <c r="F33" s="650"/>
      <c r="G33" s="650"/>
      <c r="H33" s="652"/>
    </row>
    <row r="34" spans="2:8" x14ac:dyDescent="0.25">
      <c r="B34" s="2162"/>
      <c r="C34" s="2163"/>
      <c r="D34" s="2163"/>
      <c r="E34" s="650"/>
      <c r="F34" s="650"/>
      <c r="G34" s="650"/>
      <c r="H34" s="652"/>
    </row>
    <row r="35" spans="2:8" ht="15.75" thickBot="1" x14ac:dyDescent="0.3">
      <c r="B35" s="2164"/>
      <c r="C35" s="2165"/>
      <c r="D35" s="2165"/>
      <c r="E35" s="651"/>
      <c r="F35" s="651"/>
      <c r="G35" s="651"/>
      <c r="H35" s="653"/>
    </row>
    <row r="36" spans="2:8" ht="18.75" x14ac:dyDescent="0.3">
      <c r="G36" s="48" t="s">
        <v>443</v>
      </c>
      <c r="H36" s="64">
        <f>SUM(H13:H25)</f>
        <v>48000</v>
      </c>
    </row>
    <row r="37" spans="2:8" ht="18.75" x14ac:dyDescent="0.3">
      <c r="G37" s="48" t="s">
        <v>444</v>
      </c>
      <c r="H37" s="64">
        <f>+H36*0.16</f>
        <v>7680</v>
      </c>
    </row>
    <row r="38" spans="2:8" ht="18.75" x14ac:dyDescent="0.3">
      <c r="G38" s="48" t="s">
        <v>743</v>
      </c>
      <c r="H38" s="64">
        <f>+H36*10.66667%</f>
        <v>5120.0016000000005</v>
      </c>
    </row>
    <row r="39" spans="2:8" ht="18.75" x14ac:dyDescent="0.3">
      <c r="G39" s="75" t="s">
        <v>464</v>
      </c>
      <c r="H39" s="64">
        <f>+H36*1.25%</f>
        <v>600</v>
      </c>
    </row>
    <row r="40" spans="2:8" ht="18.75" x14ac:dyDescent="0.3">
      <c r="G40" s="75" t="s">
        <v>525</v>
      </c>
      <c r="H40" s="64">
        <f>+H36*2%</f>
        <v>960</v>
      </c>
    </row>
    <row r="41" spans="2:8" ht="19.5" thickBot="1" x14ac:dyDescent="0.35">
      <c r="G41" s="49" t="s">
        <v>445</v>
      </c>
      <c r="H41" s="65">
        <f>+H36+H37-H39-H40-H38</f>
        <v>48999.998399999997</v>
      </c>
    </row>
    <row r="43" spans="2:8" x14ac:dyDescent="0.25">
      <c r="B43" s="2150"/>
      <c r="C43" s="2150"/>
      <c r="D43" s="2150"/>
      <c r="E43" s="2150"/>
      <c r="F43" s="2150"/>
    </row>
    <row r="44" spans="2:8" x14ac:dyDescent="0.25">
      <c r="B44" s="2150"/>
      <c r="C44" s="2150"/>
      <c r="D44" s="2150"/>
      <c r="E44" s="2150"/>
      <c r="F44" s="2150"/>
    </row>
    <row r="45" spans="2:8" x14ac:dyDescent="0.25">
      <c r="B45" s="2161" t="s">
        <v>446</v>
      </c>
      <c r="C45" s="2161"/>
      <c r="D45" s="2161"/>
      <c r="E45" s="2161" t="s">
        <v>447</v>
      </c>
      <c r="F45" s="2161"/>
    </row>
  </sheetData>
  <mergeCells count="36">
    <mergeCell ref="E45:F45"/>
    <mergeCell ref="B45:D45"/>
    <mergeCell ref="B43:D44"/>
    <mergeCell ref="B31:H31"/>
    <mergeCell ref="B32:H32"/>
    <mergeCell ref="B33:D33"/>
    <mergeCell ref="B34:D34"/>
    <mergeCell ref="B35:D35"/>
    <mergeCell ref="E43:F44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6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" style="32" customWidth="1"/>
    <col min="4" max="4" width="16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-1765</v>
      </c>
      <c r="E5" s="647" t="s">
        <v>421</v>
      </c>
      <c r="F5" s="33" t="str">
        <f>VLOOKUP(F6,OBRAS!A1:B25,2,FALSE)</f>
        <v>VALENC, ENSINO, TAJO</v>
      </c>
      <c r="G5" s="1670" t="s">
        <v>423</v>
      </c>
      <c r="H5" s="1674">
        <v>46091</v>
      </c>
    </row>
    <row r="6" spans="2:8" ht="15.75" thickBot="1" x14ac:dyDescent="0.3">
      <c r="B6" s="1669"/>
      <c r="C6" s="1671"/>
      <c r="D6" s="1673"/>
      <c r="E6" s="648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147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>PRIVADA LAGOS DEL OSO #145 COL. LAGOS</v>
      </c>
      <c r="D8" s="38"/>
      <c r="E8" s="38"/>
      <c r="F8" s="37" t="s">
        <v>430</v>
      </c>
      <c r="G8" s="38" t="str">
        <f>VLOOKUP(C7,'BASE DATOS'!A1:J105,8,FALSE)</f>
        <v>SERVICIOS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38060</v>
      </c>
      <c r="H9" s="42"/>
    </row>
    <row r="10" spans="2:8" x14ac:dyDescent="0.25">
      <c r="B10" s="40" t="s">
        <v>427</v>
      </c>
      <c r="C10" s="38" t="str">
        <f>VLOOKUP(C7,'BASE DATOS'!A1:J107,2,FALSE)</f>
        <v>CACJ8504235L1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4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1108</v>
      </c>
      <c r="C13" s="1679"/>
      <c r="D13" s="1679"/>
      <c r="E13" s="60"/>
      <c r="F13" s="60"/>
      <c r="G13" s="62"/>
      <c r="H13" s="56">
        <f>+E13*G13</f>
        <v>0</v>
      </c>
    </row>
    <row r="14" spans="2:8" s="57" customFormat="1" ht="18.75" x14ac:dyDescent="0.3">
      <c r="B14" s="2171" t="s">
        <v>1109</v>
      </c>
      <c r="C14" s="2172"/>
      <c r="D14" s="2172"/>
      <c r="E14" s="667">
        <v>1</v>
      </c>
      <c r="F14" s="667" t="s">
        <v>462</v>
      </c>
      <c r="G14" s="668">
        <v>3500</v>
      </c>
      <c r="H14" s="665">
        <f>+E14*G14</f>
        <v>3500</v>
      </c>
    </row>
    <row r="15" spans="2:8" s="57" customFormat="1" ht="18.75" x14ac:dyDescent="0.3">
      <c r="B15" s="2171" t="s">
        <v>1110</v>
      </c>
      <c r="C15" s="2172"/>
      <c r="D15" s="2172"/>
      <c r="E15" s="667">
        <v>1</v>
      </c>
      <c r="F15" s="667" t="s">
        <v>449</v>
      </c>
      <c r="G15" s="668">
        <v>200</v>
      </c>
      <c r="H15" s="665">
        <f t="shared" ref="H15:H24" si="0">+E15*G15</f>
        <v>200</v>
      </c>
    </row>
    <row r="16" spans="2:8" s="57" customFormat="1" ht="18.75" x14ac:dyDescent="0.3">
      <c r="B16" s="2171" t="s">
        <v>1111</v>
      </c>
      <c r="C16" s="2172"/>
      <c r="D16" s="2172"/>
      <c r="E16" s="667">
        <v>1</v>
      </c>
      <c r="F16" s="667" t="s">
        <v>449</v>
      </c>
      <c r="G16" s="668">
        <v>230</v>
      </c>
      <c r="H16" s="665">
        <f t="shared" si="0"/>
        <v>230</v>
      </c>
    </row>
    <row r="17" spans="2:8" s="57" customFormat="1" ht="18.75" x14ac:dyDescent="0.3">
      <c r="B17" s="2171" t="s">
        <v>1112</v>
      </c>
      <c r="C17" s="2172"/>
      <c r="D17" s="2172"/>
      <c r="E17" s="667">
        <v>1</v>
      </c>
      <c r="F17" s="667" t="s">
        <v>449</v>
      </c>
      <c r="G17" s="668">
        <v>1100</v>
      </c>
      <c r="H17" s="665">
        <f t="shared" si="0"/>
        <v>1100</v>
      </c>
    </row>
    <row r="18" spans="2:8" s="57" customFormat="1" ht="18.75" x14ac:dyDescent="0.3">
      <c r="B18" s="2171"/>
      <c r="C18" s="2172"/>
      <c r="D18" s="2172"/>
      <c r="E18" s="667"/>
      <c r="F18" s="667"/>
      <c r="G18" s="668"/>
      <c r="H18" s="665">
        <f t="shared" si="0"/>
        <v>0</v>
      </c>
    </row>
    <row r="19" spans="2:8" s="57" customFormat="1" ht="18.75" x14ac:dyDescent="0.3">
      <c r="B19" s="2171"/>
      <c r="C19" s="2172"/>
      <c r="D19" s="2172"/>
      <c r="E19" s="667"/>
      <c r="F19" s="667"/>
      <c r="G19" s="668"/>
      <c r="H19" s="665">
        <f t="shared" si="0"/>
        <v>0</v>
      </c>
    </row>
    <row r="20" spans="2:8" s="57" customFormat="1" ht="18.75" x14ac:dyDescent="0.3">
      <c r="B20" s="2171"/>
      <c r="C20" s="2172"/>
      <c r="D20" s="2172"/>
      <c r="E20" s="667"/>
      <c r="F20" s="667"/>
      <c r="G20" s="668"/>
      <c r="H20" s="665">
        <f t="shared" si="0"/>
        <v>0</v>
      </c>
    </row>
    <row r="21" spans="2:8" s="57" customFormat="1" ht="18.75" x14ac:dyDescent="0.3">
      <c r="B21" s="2171"/>
      <c r="C21" s="2172"/>
      <c r="D21" s="2172"/>
      <c r="E21" s="667"/>
      <c r="F21" s="667"/>
      <c r="G21" s="668"/>
      <c r="H21" s="665">
        <f t="shared" si="0"/>
        <v>0</v>
      </c>
    </row>
    <row r="22" spans="2:8" s="57" customFormat="1" ht="18.75" x14ac:dyDescent="0.3">
      <c r="B22" s="2171"/>
      <c r="C22" s="2172"/>
      <c r="D22" s="2172"/>
      <c r="E22" s="667"/>
      <c r="F22" s="667"/>
      <c r="G22" s="668"/>
      <c r="H22" s="665">
        <f t="shared" si="0"/>
        <v>0</v>
      </c>
    </row>
    <row r="23" spans="2:8" s="57" customFormat="1" ht="18.75" x14ac:dyDescent="0.3">
      <c r="B23" s="2171"/>
      <c r="C23" s="2172"/>
      <c r="D23" s="2172"/>
      <c r="E23" s="667"/>
      <c r="F23" s="667"/>
      <c r="G23" s="668"/>
      <c r="H23" s="665">
        <f t="shared" si="0"/>
        <v>0</v>
      </c>
    </row>
    <row r="24" spans="2:8" s="57" customFormat="1" ht="18.75" x14ac:dyDescent="0.3">
      <c r="B24" s="2171"/>
      <c r="C24" s="2172"/>
      <c r="D24" s="2172"/>
      <c r="E24" s="667"/>
      <c r="F24" s="667"/>
      <c r="G24" s="668"/>
      <c r="H24" s="665">
        <f t="shared" si="0"/>
        <v>0</v>
      </c>
    </row>
    <row r="25" spans="2:8" s="57" customFormat="1" ht="18.75" x14ac:dyDescent="0.3">
      <c r="B25" s="2171"/>
      <c r="C25" s="2172"/>
      <c r="D25" s="2172"/>
      <c r="E25" s="667"/>
      <c r="F25" s="667"/>
      <c r="G25" s="668"/>
      <c r="H25" s="66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167"/>
      <c r="C33" s="2168"/>
      <c r="D33" s="2168"/>
      <c r="E33" s="661"/>
      <c r="F33" s="661"/>
      <c r="G33" s="661"/>
      <c r="H33" s="663"/>
    </row>
    <row r="34" spans="2:8" x14ac:dyDescent="0.25">
      <c r="B34" s="2167"/>
      <c r="C34" s="2168"/>
      <c r="D34" s="2168"/>
      <c r="E34" s="661"/>
      <c r="F34" s="661"/>
      <c r="G34" s="661"/>
      <c r="H34" s="663"/>
    </row>
    <row r="35" spans="2:8" ht="15.75" thickBot="1" x14ac:dyDescent="0.3">
      <c r="B35" s="2169"/>
      <c r="C35" s="2170"/>
      <c r="D35" s="2170"/>
      <c r="E35" s="662"/>
      <c r="F35" s="662"/>
      <c r="G35" s="662"/>
      <c r="H35" s="664"/>
    </row>
    <row r="36" spans="2:8" ht="18.75" x14ac:dyDescent="0.3">
      <c r="G36" s="48" t="s">
        <v>443</v>
      </c>
      <c r="H36" s="64">
        <f>SUM(H13:H25)</f>
        <v>5030</v>
      </c>
    </row>
    <row r="37" spans="2:8" ht="18.75" x14ac:dyDescent="0.3">
      <c r="G37" s="48" t="s">
        <v>444</v>
      </c>
      <c r="H37" s="64">
        <f>+H36*0.16</f>
        <v>804.80000000000007</v>
      </c>
    </row>
    <row r="38" spans="2:8" ht="19.5" thickBot="1" x14ac:dyDescent="0.35">
      <c r="G38" s="49" t="s">
        <v>445</v>
      </c>
      <c r="H38" s="65">
        <f>+H36+H37</f>
        <v>5834.8</v>
      </c>
    </row>
    <row r="40" spans="2:8" x14ac:dyDescent="0.25">
      <c r="B40" s="2163"/>
      <c r="C40" s="2163"/>
      <c r="D40" s="2163"/>
      <c r="E40" s="2163"/>
      <c r="F40" s="2163"/>
    </row>
    <row r="41" spans="2:8" x14ac:dyDescent="0.25">
      <c r="B41" s="2163"/>
      <c r="C41" s="2163"/>
      <c r="D41" s="2163"/>
      <c r="E41" s="2163"/>
      <c r="F41" s="2163"/>
    </row>
    <row r="42" spans="2:8" x14ac:dyDescent="0.25">
      <c r="B42" s="2166" t="s">
        <v>446</v>
      </c>
      <c r="C42" s="2166"/>
      <c r="D42" s="2166"/>
      <c r="E42" s="2166" t="s">
        <v>447</v>
      </c>
      <c r="F42" s="216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7">
    <tabColor rgb="FFCCFF66"/>
    <pageSetUpPr fitToPage="1"/>
  </sheetPr>
  <dimension ref="B1:H44"/>
  <sheetViews>
    <sheetView topLeftCell="A13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85546875" style="32" customWidth="1"/>
    <col min="4" max="4" width="16.28515625" style="32" customWidth="1"/>
    <col min="5" max="6" width="17.7109375" style="32" customWidth="1"/>
    <col min="7" max="7" width="18.570312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-1766</v>
      </c>
      <c r="E5" s="647" t="s">
        <v>421</v>
      </c>
      <c r="F5" s="33" t="str">
        <f>VLOOKUP(F6,OBRAS!A1:B25,2,FALSE)</f>
        <v>VALENC, ENSINO, TAJO</v>
      </c>
      <c r="G5" s="1670" t="s">
        <v>423</v>
      </c>
      <c r="H5" s="1674">
        <v>46091</v>
      </c>
    </row>
    <row r="6" spans="2:8" ht="15.75" thickBot="1" x14ac:dyDescent="0.3">
      <c r="B6" s="1669"/>
      <c r="C6" s="1671"/>
      <c r="D6" s="1673"/>
      <c r="E6" s="648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135</v>
      </c>
      <c r="D7" s="36"/>
      <c r="E7" s="36"/>
      <c r="F7" s="35" t="s">
        <v>429</v>
      </c>
      <c r="G7" s="36" t="str">
        <f>VLOOKUP(C7,'BASE DATOS'!A1:J104,7,FALSE)</f>
        <v>roberto.mual87@gmail.com</v>
      </c>
      <c r="H7" s="41"/>
    </row>
    <row r="8" spans="2:8" x14ac:dyDescent="0.25">
      <c r="B8" s="40" t="s">
        <v>425</v>
      </c>
      <c r="C8" s="38" t="str">
        <f>VLOOKUP(C7,'BASE DATOS'!A1:J105,3,FALSE)</f>
        <v>CUAHUTEMOC #705 CENTRO</v>
      </c>
      <c r="D8" s="38"/>
      <c r="E8" s="38"/>
      <c r="F8" s="37" t="s">
        <v>430</v>
      </c>
      <c r="G8" s="38" t="str">
        <f>VLOOKUP(C7,'BASE DATOS'!A1:J105,8,FALSE)</f>
        <v>TORNO</v>
      </c>
      <c r="H8" s="42"/>
    </row>
    <row r="9" spans="2:8" x14ac:dyDescent="0.25">
      <c r="B9" s="40" t="s">
        <v>426</v>
      </c>
      <c r="C9" s="38" t="str">
        <f>VLOOKUP(C7,'BASE DATOS'!A1:J106,4,FALSE)</f>
        <v>VILLAGRAN, GTO.</v>
      </c>
      <c r="D9" s="38"/>
      <c r="E9" s="38"/>
      <c r="F9" s="37" t="s">
        <v>431</v>
      </c>
      <c r="G9" s="50">
        <f>VLOOKUP(C7,'BASE DATOS'!A1:J106,9,FALSE)</f>
        <v>38260</v>
      </c>
      <c r="H9" s="42"/>
    </row>
    <row r="10" spans="2:8" x14ac:dyDescent="0.25">
      <c r="B10" s="40" t="s">
        <v>427</v>
      </c>
      <c r="C10" s="38" t="str">
        <f>VLOOKUP(C7,'BASE DATOS'!A1:J107,2,FALSE)</f>
        <v>MUAR871212S46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SIMPLIFICADO DE CONFIANZA</v>
      </c>
      <c r="D11" s="38"/>
      <c r="E11" s="38"/>
      <c r="F11" s="37" t="s">
        <v>433</v>
      </c>
      <c r="G11" s="38" t="str">
        <f>VLOOKUP(C7,'BASE DATOS'!A1:J108,6,FALSE)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4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1113</v>
      </c>
      <c r="C13" s="1679"/>
      <c r="D13" s="1679"/>
      <c r="E13" s="60">
        <v>1</v>
      </c>
      <c r="F13" s="60" t="s">
        <v>462</v>
      </c>
      <c r="G13" s="62">
        <v>7345</v>
      </c>
      <c r="H13" s="56">
        <f>+E13*G13</f>
        <v>7345</v>
      </c>
    </row>
    <row r="14" spans="2:8" s="57" customFormat="1" ht="18.75" x14ac:dyDescent="0.3">
      <c r="B14" s="2171" t="s">
        <v>1068</v>
      </c>
      <c r="C14" s="2172"/>
      <c r="D14" s="2172"/>
      <c r="E14" s="667"/>
      <c r="F14" s="667"/>
      <c r="G14" s="668"/>
      <c r="H14" s="665">
        <f>+E14*G14</f>
        <v>0</v>
      </c>
    </row>
    <row r="15" spans="2:8" s="57" customFormat="1" ht="18.75" x14ac:dyDescent="0.3">
      <c r="B15" s="2171" t="s">
        <v>1114</v>
      </c>
      <c r="C15" s="2172"/>
      <c r="D15" s="2172"/>
      <c r="E15" s="667"/>
      <c r="F15" s="667"/>
      <c r="G15" s="668"/>
      <c r="H15" s="665">
        <f t="shared" ref="H15:H24" si="0">+E15*G15</f>
        <v>0</v>
      </c>
    </row>
    <row r="16" spans="2:8" s="57" customFormat="1" ht="18.75" x14ac:dyDescent="0.3">
      <c r="B16" s="2171" t="s">
        <v>1070</v>
      </c>
      <c r="C16" s="2172"/>
      <c r="D16" s="2172"/>
      <c r="E16" s="667"/>
      <c r="F16" s="667"/>
      <c r="G16" s="668"/>
      <c r="H16" s="665">
        <f t="shared" si="0"/>
        <v>0</v>
      </c>
    </row>
    <row r="17" spans="2:8" s="57" customFormat="1" ht="18.75" x14ac:dyDescent="0.3">
      <c r="B17" s="2173" t="s">
        <v>925</v>
      </c>
      <c r="C17" s="2174"/>
      <c r="D17" s="2174"/>
      <c r="E17" s="667"/>
      <c r="F17" s="667"/>
      <c r="G17" s="668"/>
      <c r="H17" s="665">
        <f t="shared" si="0"/>
        <v>0</v>
      </c>
    </row>
    <row r="18" spans="2:8" s="57" customFormat="1" ht="18.75" x14ac:dyDescent="0.3">
      <c r="B18" s="2171"/>
      <c r="C18" s="2172"/>
      <c r="D18" s="2172"/>
      <c r="E18" s="667"/>
      <c r="F18" s="667"/>
      <c r="G18" s="668"/>
      <c r="H18" s="665">
        <f t="shared" si="0"/>
        <v>0</v>
      </c>
    </row>
    <row r="19" spans="2:8" s="57" customFormat="1" ht="18.75" x14ac:dyDescent="0.3">
      <c r="B19" s="2171"/>
      <c r="C19" s="2172"/>
      <c r="D19" s="2172"/>
      <c r="E19" s="667"/>
      <c r="F19" s="667"/>
      <c r="G19" s="668"/>
      <c r="H19" s="665">
        <f t="shared" si="0"/>
        <v>0</v>
      </c>
    </row>
    <row r="20" spans="2:8" s="57" customFormat="1" ht="18.75" x14ac:dyDescent="0.3">
      <c r="B20" s="2171"/>
      <c r="C20" s="2172"/>
      <c r="D20" s="2172"/>
      <c r="E20" s="667"/>
      <c r="F20" s="667"/>
      <c r="G20" s="668"/>
      <c r="H20" s="665">
        <f t="shared" si="0"/>
        <v>0</v>
      </c>
    </row>
    <row r="21" spans="2:8" s="57" customFormat="1" ht="18.75" x14ac:dyDescent="0.3">
      <c r="B21" s="2171"/>
      <c r="C21" s="2172"/>
      <c r="D21" s="2172"/>
      <c r="E21" s="667"/>
      <c r="F21" s="667"/>
      <c r="G21" s="668"/>
      <c r="H21" s="665">
        <f t="shared" si="0"/>
        <v>0</v>
      </c>
    </row>
    <row r="22" spans="2:8" s="57" customFormat="1" ht="18.75" x14ac:dyDescent="0.3">
      <c r="B22" s="2171"/>
      <c r="C22" s="2172"/>
      <c r="D22" s="2172"/>
      <c r="E22" s="667"/>
      <c r="F22" s="667"/>
      <c r="G22" s="668"/>
      <c r="H22" s="665">
        <f t="shared" si="0"/>
        <v>0</v>
      </c>
    </row>
    <row r="23" spans="2:8" s="57" customFormat="1" ht="18.75" x14ac:dyDescent="0.3">
      <c r="B23" s="2171"/>
      <c r="C23" s="2172"/>
      <c r="D23" s="2172"/>
      <c r="E23" s="667"/>
      <c r="F23" s="667"/>
      <c r="G23" s="668"/>
      <c r="H23" s="665">
        <f t="shared" si="0"/>
        <v>0</v>
      </c>
    </row>
    <row r="24" spans="2:8" s="57" customFormat="1" ht="18.75" x14ac:dyDescent="0.3">
      <c r="B24" s="2171"/>
      <c r="C24" s="2172"/>
      <c r="D24" s="2172"/>
      <c r="E24" s="667"/>
      <c r="F24" s="667"/>
      <c r="G24" s="668"/>
      <c r="H24" s="665">
        <f t="shared" si="0"/>
        <v>0</v>
      </c>
    </row>
    <row r="25" spans="2:8" s="57" customFormat="1" ht="18.75" x14ac:dyDescent="0.3">
      <c r="B25" s="2171"/>
      <c r="C25" s="2172"/>
      <c r="D25" s="2172"/>
      <c r="E25" s="667"/>
      <c r="F25" s="667"/>
      <c r="G25" s="668"/>
      <c r="H25" s="66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167"/>
      <c r="C33" s="2168"/>
      <c r="D33" s="2168"/>
      <c r="E33" s="661"/>
      <c r="F33" s="661"/>
      <c r="G33" s="661"/>
      <c r="H33" s="663"/>
    </row>
    <row r="34" spans="2:8" x14ac:dyDescent="0.25">
      <c r="B34" s="2167"/>
      <c r="C34" s="2168"/>
      <c r="D34" s="2168"/>
      <c r="E34" s="661"/>
      <c r="F34" s="661"/>
      <c r="G34" s="661"/>
      <c r="H34" s="663"/>
    </row>
    <row r="35" spans="2:8" ht="15.75" thickBot="1" x14ac:dyDescent="0.3">
      <c r="B35" s="2169"/>
      <c r="C35" s="2170"/>
      <c r="D35" s="2170"/>
      <c r="E35" s="662"/>
      <c r="F35" s="662"/>
      <c r="G35" s="662"/>
      <c r="H35" s="664"/>
    </row>
    <row r="36" spans="2:8" ht="18.75" x14ac:dyDescent="0.3">
      <c r="G36" s="48" t="s">
        <v>443</v>
      </c>
      <c r="H36" s="64">
        <f>SUM(H13:H25)</f>
        <v>7345</v>
      </c>
    </row>
    <row r="37" spans="2:8" ht="18.75" x14ac:dyDescent="0.3">
      <c r="G37" s="48" t="s">
        <v>444</v>
      </c>
      <c r="H37" s="64">
        <f>+H36*0.16</f>
        <v>1175.2</v>
      </c>
    </row>
    <row r="38" spans="2:8" ht="18.75" x14ac:dyDescent="0.3">
      <c r="G38" s="75" t="s">
        <v>464</v>
      </c>
      <c r="H38" s="64">
        <f>+H36*1.25%</f>
        <v>91.8125</v>
      </c>
    </row>
    <row r="39" spans="2:8" ht="18.75" x14ac:dyDescent="0.3">
      <c r="G39" s="75" t="s">
        <v>525</v>
      </c>
      <c r="H39" s="64">
        <f>+H36*2%</f>
        <v>146.9</v>
      </c>
    </row>
    <row r="40" spans="2:8" ht="19.5" thickBot="1" x14ac:dyDescent="0.35">
      <c r="G40" s="49" t="s">
        <v>445</v>
      </c>
      <c r="H40" s="65">
        <f>+H36+H37-H38-H39</f>
        <v>8281.4875000000011</v>
      </c>
    </row>
    <row r="42" spans="2:8" x14ac:dyDescent="0.25">
      <c r="B42" s="2163"/>
      <c r="C42" s="2163"/>
      <c r="D42" s="2163"/>
      <c r="E42" s="2163"/>
      <c r="F42" s="2163"/>
    </row>
    <row r="43" spans="2:8" x14ac:dyDescent="0.25">
      <c r="B43" s="2163"/>
      <c r="C43" s="2163"/>
      <c r="D43" s="2163"/>
      <c r="E43" s="2163"/>
      <c r="F43" s="2163"/>
    </row>
    <row r="44" spans="2:8" x14ac:dyDescent="0.25">
      <c r="B44" s="2166" t="s">
        <v>446</v>
      </c>
      <c r="C44" s="2166"/>
      <c r="D44" s="2166"/>
      <c r="E44" s="2166" t="s">
        <v>447</v>
      </c>
      <c r="F44" s="216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8">
    <pageSetUpPr fitToPage="1"/>
  </sheetPr>
  <dimension ref="B1:H49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6" width="17.7109375" style="32" customWidth="1"/>
    <col min="7" max="7" width="18.8554687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-1767</v>
      </c>
      <c r="E5" s="658" t="s">
        <v>421</v>
      </c>
      <c r="F5" s="33" t="str">
        <f>VLOOKUP(F6,OBRAS!A1:B25,2,FALSE)</f>
        <v>VALENC, ENSINO, TAJO</v>
      </c>
      <c r="G5" s="1670" t="s">
        <v>423</v>
      </c>
      <c r="H5" s="1674">
        <v>46091</v>
      </c>
    </row>
    <row r="6" spans="2:8" ht="15.75" thickBot="1" x14ac:dyDescent="0.3">
      <c r="B6" s="1669"/>
      <c r="C6" s="1671"/>
      <c r="D6" s="1673"/>
      <c r="E6" s="659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340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>DOLORES HIDALGO, GUANAJUATO</v>
      </c>
      <c r="D8" s="38"/>
      <c r="E8" s="38"/>
      <c r="F8" s="37" t="s">
        <v>430</v>
      </c>
      <c r="G8" s="38" t="str">
        <f>VLOOKUP(C7,'BASE DATOS'!A1:J105,8,FALSE)</f>
        <v>UNIFORMES</v>
      </c>
      <c r="H8" s="42"/>
    </row>
    <row r="9" spans="2:8" x14ac:dyDescent="0.25">
      <c r="B9" s="40" t="s">
        <v>426</v>
      </c>
      <c r="C9" s="38" t="str">
        <f>VLOOKUP(C7,'BASE DATOS'!A1:J106,4,FALSE)</f>
        <v>DOLORES HIDALGO, GTO</v>
      </c>
      <c r="D9" s="38"/>
      <c r="E9" s="38"/>
      <c r="F9" s="37" t="s">
        <v>431</v>
      </c>
      <c r="G9" s="50" t="str">
        <f>VLOOKUP(C7,'BASE DATOS'!A1:J106,9,FALSE)</f>
        <v>-</v>
      </c>
      <c r="H9" s="42"/>
    </row>
    <row r="10" spans="2:8" x14ac:dyDescent="0.25">
      <c r="B10" s="40" t="s">
        <v>427</v>
      </c>
      <c r="C10" s="38" t="str">
        <f>VLOOKUP(C7,'BASE DATOS'!A1:J107,2,FALSE)</f>
        <v>SATL9005302S5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SIMPLIFICADO DE CONFIANZA</v>
      </c>
      <c r="D11" s="38"/>
      <c r="E11" s="38"/>
      <c r="F11" s="37" t="s">
        <v>433</v>
      </c>
      <c r="G11" s="38" t="str">
        <f>VLOOKUP(C7,'BASE DATOS'!A1:J108,6,FALSE)</f>
        <v>418 1120455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6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1115</v>
      </c>
      <c r="C13" s="1679"/>
      <c r="D13" s="1679"/>
      <c r="E13" s="60"/>
      <c r="F13" s="60"/>
      <c r="G13" s="62"/>
      <c r="H13" s="56">
        <f>+E13*G13</f>
        <v>0</v>
      </c>
    </row>
    <row r="14" spans="2:8" s="57" customFormat="1" ht="18.75" x14ac:dyDescent="0.3">
      <c r="B14" s="2175" t="s">
        <v>1116</v>
      </c>
      <c r="C14" s="2176"/>
      <c r="D14" s="2176"/>
      <c r="E14" s="678"/>
      <c r="F14" s="678"/>
      <c r="G14" s="679"/>
      <c r="H14" s="676">
        <f>+E14*G14</f>
        <v>0</v>
      </c>
    </row>
    <row r="15" spans="2:8" s="57" customFormat="1" ht="18.75" x14ac:dyDescent="0.3">
      <c r="B15" s="2175" t="s">
        <v>1117</v>
      </c>
      <c r="C15" s="2176"/>
      <c r="D15" s="2176"/>
      <c r="E15" s="678">
        <v>1</v>
      </c>
      <c r="F15" s="678" t="s">
        <v>449</v>
      </c>
      <c r="G15" s="679">
        <v>259</v>
      </c>
      <c r="H15" s="676">
        <f t="shared" ref="H15:H28" si="0">+E15*G15</f>
        <v>259</v>
      </c>
    </row>
    <row r="16" spans="2:8" s="57" customFormat="1" ht="18.75" x14ac:dyDescent="0.3">
      <c r="B16" s="2175" t="s">
        <v>1118</v>
      </c>
      <c r="C16" s="2176"/>
      <c r="D16" s="2176"/>
      <c r="E16" s="678">
        <v>4</v>
      </c>
      <c r="F16" s="678" t="s">
        <v>449</v>
      </c>
      <c r="G16" s="679">
        <v>259</v>
      </c>
      <c r="H16" s="676">
        <f t="shared" si="0"/>
        <v>1036</v>
      </c>
    </row>
    <row r="17" spans="2:8" s="57" customFormat="1" ht="18.75" x14ac:dyDescent="0.3">
      <c r="B17" s="2175" t="s">
        <v>1119</v>
      </c>
      <c r="C17" s="2176"/>
      <c r="D17" s="2176"/>
      <c r="E17" s="678">
        <f>5+6</f>
        <v>11</v>
      </c>
      <c r="F17" s="678" t="s">
        <v>449</v>
      </c>
      <c r="G17" s="679">
        <v>259</v>
      </c>
      <c r="H17" s="676">
        <f t="shared" si="0"/>
        <v>2849</v>
      </c>
    </row>
    <row r="18" spans="2:8" s="57" customFormat="1" ht="18.75" x14ac:dyDescent="0.3">
      <c r="B18" s="2175" t="s">
        <v>1120</v>
      </c>
      <c r="C18" s="2176"/>
      <c r="D18" s="2176"/>
      <c r="E18" s="678">
        <v>5</v>
      </c>
      <c r="F18" s="678" t="s">
        <v>449</v>
      </c>
      <c r="G18" s="679">
        <v>259</v>
      </c>
      <c r="H18" s="676">
        <f t="shared" si="0"/>
        <v>1295</v>
      </c>
    </row>
    <row r="19" spans="2:8" s="57" customFormat="1" ht="18.75" x14ac:dyDescent="0.3">
      <c r="B19" s="2175" t="s">
        <v>1121</v>
      </c>
      <c r="C19" s="2176"/>
      <c r="D19" s="2176"/>
      <c r="E19" s="678">
        <f>2+5</f>
        <v>7</v>
      </c>
      <c r="F19" s="678" t="s">
        <v>449</v>
      </c>
      <c r="G19" s="679">
        <v>259</v>
      </c>
      <c r="H19" s="676">
        <f t="shared" si="0"/>
        <v>1813</v>
      </c>
    </row>
    <row r="20" spans="2:8" s="57" customFormat="1" ht="18.75" x14ac:dyDescent="0.3">
      <c r="B20" s="2175" t="s">
        <v>1122</v>
      </c>
      <c r="C20" s="2176"/>
      <c r="D20" s="2176"/>
      <c r="E20" s="678">
        <v>3</v>
      </c>
      <c r="F20" s="678" t="s">
        <v>449</v>
      </c>
      <c r="G20" s="679">
        <v>259</v>
      </c>
      <c r="H20" s="676">
        <f t="shared" si="0"/>
        <v>777</v>
      </c>
    </row>
    <row r="21" spans="2:8" s="57" customFormat="1" ht="18.75" x14ac:dyDescent="0.3">
      <c r="B21" s="2175" t="s">
        <v>1123</v>
      </c>
      <c r="C21" s="2176"/>
      <c r="D21" s="2176"/>
      <c r="E21" s="678">
        <v>2</v>
      </c>
      <c r="F21" s="678" t="s">
        <v>449</v>
      </c>
      <c r="G21" s="679">
        <f>259+30</f>
        <v>289</v>
      </c>
      <c r="H21" s="676">
        <f t="shared" si="0"/>
        <v>578</v>
      </c>
    </row>
    <row r="22" spans="2:8" s="57" customFormat="1" ht="18.75" x14ac:dyDescent="0.3">
      <c r="B22" s="2175" t="s">
        <v>1130</v>
      </c>
      <c r="C22" s="2176"/>
      <c r="D22" s="2176"/>
      <c r="E22" s="678">
        <v>2</v>
      </c>
      <c r="F22" s="678" t="s">
        <v>449</v>
      </c>
      <c r="G22" s="679">
        <f>259+30</f>
        <v>289</v>
      </c>
      <c r="H22" s="676">
        <f t="shared" si="0"/>
        <v>578</v>
      </c>
    </row>
    <row r="23" spans="2:8" s="57" customFormat="1" ht="18.75" x14ac:dyDescent="0.3">
      <c r="B23" s="2175" t="s">
        <v>1124</v>
      </c>
      <c r="C23" s="2176"/>
      <c r="D23" s="2176"/>
      <c r="E23" s="678"/>
      <c r="F23" s="678"/>
      <c r="G23" s="679"/>
      <c r="H23" s="676"/>
    </row>
    <row r="24" spans="2:8" s="57" customFormat="1" ht="18.75" x14ac:dyDescent="0.3">
      <c r="B24" s="2175" t="s">
        <v>1125</v>
      </c>
      <c r="C24" s="2176"/>
      <c r="D24" s="2176"/>
      <c r="E24" s="678"/>
      <c r="F24" s="678"/>
      <c r="G24" s="679"/>
      <c r="H24" s="676"/>
    </row>
    <row r="25" spans="2:8" s="57" customFormat="1" ht="18.75" x14ac:dyDescent="0.3">
      <c r="B25" s="2175" t="s">
        <v>1126</v>
      </c>
      <c r="C25" s="2176"/>
      <c r="D25" s="2176"/>
      <c r="E25" s="678">
        <v>9</v>
      </c>
      <c r="F25" s="678" t="s">
        <v>449</v>
      </c>
      <c r="G25" s="679">
        <v>355</v>
      </c>
      <c r="H25" s="676">
        <f t="shared" si="0"/>
        <v>3195</v>
      </c>
    </row>
    <row r="26" spans="2:8" s="57" customFormat="1" ht="18.75" x14ac:dyDescent="0.3">
      <c r="B26" s="2175" t="s">
        <v>1127</v>
      </c>
      <c r="C26" s="2176"/>
      <c r="D26" s="2176"/>
      <c r="E26" s="678">
        <f>6+11</f>
        <v>17</v>
      </c>
      <c r="F26" s="678" t="s">
        <v>449</v>
      </c>
      <c r="G26" s="679">
        <v>355</v>
      </c>
      <c r="H26" s="676">
        <f t="shared" si="0"/>
        <v>6035</v>
      </c>
    </row>
    <row r="27" spans="2:8" s="57" customFormat="1" ht="18.75" x14ac:dyDescent="0.3">
      <c r="B27" s="2175" t="s">
        <v>1128</v>
      </c>
      <c r="C27" s="2176"/>
      <c r="D27" s="2176"/>
      <c r="E27" s="678">
        <f>2+6</f>
        <v>8</v>
      </c>
      <c r="F27" s="678" t="s">
        <v>449</v>
      </c>
      <c r="G27" s="679">
        <v>355</v>
      </c>
      <c r="H27" s="676">
        <f t="shared" si="0"/>
        <v>2840</v>
      </c>
    </row>
    <row r="28" spans="2:8" s="57" customFormat="1" ht="18.75" x14ac:dyDescent="0.3">
      <c r="B28" s="2175" t="s">
        <v>1129</v>
      </c>
      <c r="C28" s="2176"/>
      <c r="D28" s="2176"/>
      <c r="E28" s="678">
        <v>1</v>
      </c>
      <c r="F28" s="678" t="s">
        <v>449</v>
      </c>
      <c r="G28" s="679">
        <f>355+30</f>
        <v>385</v>
      </c>
      <c r="H28" s="676">
        <f t="shared" si="0"/>
        <v>385</v>
      </c>
    </row>
    <row r="29" spans="2:8" s="57" customFormat="1" ht="18.75" x14ac:dyDescent="0.3">
      <c r="B29" s="2175"/>
      <c r="C29" s="2176"/>
      <c r="D29" s="2176"/>
      <c r="E29" s="678"/>
      <c r="F29" s="678"/>
      <c r="G29" s="679"/>
      <c r="H29" s="676"/>
    </row>
    <row r="30" spans="2:8" s="57" customFormat="1" ht="18.75" x14ac:dyDescent="0.3">
      <c r="B30" s="2175"/>
      <c r="C30" s="2176"/>
      <c r="D30" s="2176"/>
      <c r="E30" s="678"/>
      <c r="F30" s="678"/>
      <c r="G30" s="679"/>
      <c r="H30" s="677"/>
    </row>
    <row r="31" spans="2:8" x14ac:dyDescent="0.25">
      <c r="B31" s="53"/>
      <c r="C31" s="47"/>
      <c r="D31" s="47"/>
      <c r="E31" s="47"/>
      <c r="F31" s="47"/>
      <c r="G31" s="47"/>
      <c r="H31" s="55"/>
    </row>
    <row r="32" spans="2:8" ht="18.75" x14ac:dyDescent="0.3">
      <c r="B32" s="1685" t="s">
        <v>439</v>
      </c>
      <c r="C32" s="1686"/>
      <c r="D32" s="1686"/>
      <c r="E32" s="1686"/>
      <c r="F32" s="1686"/>
      <c r="G32" s="1686"/>
      <c r="H32" s="1687"/>
    </row>
    <row r="33" spans="2:8" ht="15.75" x14ac:dyDescent="0.25">
      <c r="B33" s="1680" t="s">
        <v>415</v>
      </c>
      <c r="C33" s="1681"/>
      <c r="D33" s="1681"/>
      <c r="E33" s="1681"/>
      <c r="F33" s="1681"/>
      <c r="G33" s="1681"/>
      <c r="H33" s="1682"/>
    </row>
    <row r="34" spans="2:8" ht="15.75" x14ac:dyDescent="0.25">
      <c r="B34" s="1680" t="s">
        <v>440</v>
      </c>
      <c r="C34" s="1681"/>
      <c r="D34" s="1681"/>
      <c r="E34" s="1681"/>
      <c r="F34" s="1681"/>
      <c r="G34" s="1681"/>
      <c r="H34" s="1682"/>
    </row>
    <row r="35" spans="2:8" ht="15.75" x14ac:dyDescent="0.25">
      <c r="B35" s="1680" t="s">
        <v>441</v>
      </c>
      <c r="C35" s="1681"/>
      <c r="D35" s="1681"/>
      <c r="E35" s="1681"/>
      <c r="F35" s="1681"/>
      <c r="G35" s="1681"/>
      <c r="H35" s="1682"/>
    </row>
    <row r="36" spans="2:8" ht="15.75" x14ac:dyDescent="0.25">
      <c r="B36" s="1680" t="s">
        <v>442</v>
      </c>
      <c r="C36" s="1681"/>
      <c r="D36" s="1681"/>
      <c r="E36" s="1681"/>
      <c r="F36" s="1681"/>
      <c r="G36" s="1681"/>
      <c r="H36" s="1682"/>
    </row>
    <row r="37" spans="2:8" ht="18.75" x14ac:dyDescent="0.3">
      <c r="B37" s="1685" t="s">
        <v>418</v>
      </c>
      <c r="C37" s="1686"/>
      <c r="D37" s="1686"/>
      <c r="E37" s="1686"/>
      <c r="F37" s="1686"/>
      <c r="G37" s="1686"/>
      <c r="H37" s="1687"/>
    </row>
    <row r="38" spans="2:8" x14ac:dyDescent="0.25">
      <c r="B38" s="2178"/>
      <c r="C38" s="2179"/>
      <c r="D38" s="2179"/>
      <c r="E38" s="672"/>
      <c r="F38" s="672"/>
      <c r="G38" s="672"/>
      <c r="H38" s="674"/>
    </row>
    <row r="39" spans="2:8" x14ac:dyDescent="0.25">
      <c r="B39" s="2178"/>
      <c r="C39" s="2179"/>
      <c r="D39" s="2179"/>
      <c r="E39" s="672"/>
      <c r="F39" s="672"/>
      <c r="G39" s="672"/>
      <c r="H39" s="674"/>
    </row>
    <row r="40" spans="2:8" ht="15.75" thickBot="1" x14ac:dyDescent="0.3">
      <c r="B40" s="2180"/>
      <c r="C40" s="2181"/>
      <c r="D40" s="2181"/>
      <c r="E40" s="673"/>
      <c r="F40" s="673"/>
      <c r="G40" s="673"/>
      <c r="H40" s="675"/>
    </row>
    <row r="41" spans="2:8" ht="18.75" x14ac:dyDescent="0.3">
      <c r="G41" s="48" t="s">
        <v>443</v>
      </c>
      <c r="H41" s="64">
        <f>SUM(H13:H30)</f>
        <v>21640</v>
      </c>
    </row>
    <row r="42" spans="2:8" ht="18.75" x14ac:dyDescent="0.3">
      <c r="G42" s="48" t="s">
        <v>444</v>
      </c>
      <c r="H42" s="64">
        <f>+H41*0.16</f>
        <v>3462.4</v>
      </c>
    </row>
    <row r="43" spans="2:8" ht="18.75" x14ac:dyDescent="0.3">
      <c r="G43" s="75" t="s">
        <v>464</v>
      </c>
      <c r="H43" s="64">
        <f>+H41*1.25%</f>
        <v>270.5</v>
      </c>
    </row>
    <row r="44" spans="2:8" ht="18.75" x14ac:dyDescent="0.3">
      <c r="G44" s="75" t="s">
        <v>525</v>
      </c>
      <c r="H44" s="64">
        <f>+H41*2%</f>
        <v>432.8</v>
      </c>
    </row>
    <row r="45" spans="2:8" ht="19.5" thickBot="1" x14ac:dyDescent="0.35">
      <c r="G45" s="49" t="s">
        <v>445</v>
      </c>
      <c r="H45" s="65">
        <f>+H41+H42-H43-H44</f>
        <v>24399.100000000002</v>
      </c>
    </row>
    <row r="47" spans="2:8" ht="18.75" x14ac:dyDescent="0.3">
      <c r="B47" s="2168"/>
      <c r="C47" s="2168"/>
      <c r="D47" s="2168"/>
      <c r="E47" s="2168"/>
      <c r="F47" s="2168"/>
      <c r="G47" s="149" t="s">
        <v>1318</v>
      </c>
      <c r="H47" s="827">
        <v>24963.200000000001</v>
      </c>
    </row>
    <row r="48" spans="2:8" ht="19.5" thickBot="1" x14ac:dyDescent="0.35">
      <c r="B48" s="2168"/>
      <c r="C48" s="2168"/>
      <c r="D48" s="2168"/>
      <c r="E48" s="2168"/>
      <c r="F48" s="2168"/>
      <c r="G48" s="828" t="s">
        <v>1319</v>
      </c>
      <c r="H48" s="829">
        <f>+H47-H45</f>
        <v>564.09999999999854</v>
      </c>
    </row>
    <row r="49" spans="2:6" ht="15.75" thickTop="1" x14ac:dyDescent="0.25">
      <c r="B49" s="2177" t="s">
        <v>446</v>
      </c>
      <c r="C49" s="2177"/>
      <c r="D49" s="2177"/>
      <c r="E49" s="2177" t="s">
        <v>447</v>
      </c>
      <c r="F49" s="2177"/>
    </row>
  </sheetData>
  <mergeCells count="41">
    <mergeCell ref="E49:F49"/>
    <mergeCell ref="B49:D49"/>
    <mergeCell ref="B47:D48"/>
    <mergeCell ref="B25:D25"/>
    <mergeCell ref="B26:D26"/>
    <mergeCell ref="B27:D27"/>
    <mergeCell ref="B28:D28"/>
    <mergeCell ref="B29:D29"/>
    <mergeCell ref="B36:H36"/>
    <mergeCell ref="B37:H37"/>
    <mergeCell ref="B38:D38"/>
    <mergeCell ref="B39:D39"/>
    <mergeCell ref="B40:D40"/>
    <mergeCell ref="E47:F48"/>
    <mergeCell ref="B30:D30"/>
    <mergeCell ref="B32:H32"/>
    <mergeCell ref="B33:H33"/>
    <mergeCell ref="B34:H34"/>
    <mergeCell ref="B35:H35"/>
    <mergeCell ref="B18:D18"/>
    <mergeCell ref="B19:D19"/>
    <mergeCell ref="B20:D20"/>
    <mergeCell ref="B21:D21"/>
    <mergeCell ref="B23:D23"/>
    <mergeCell ref="B24:D24"/>
    <mergeCell ref="B22:D22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9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140625" style="32" customWidth="1"/>
    <col min="4" max="4" width="15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1295</v>
      </c>
      <c r="E5" s="658" t="s">
        <v>421</v>
      </c>
      <c r="F5" s="33" t="str">
        <f>VLOOKUP(F6,OBRAS!A1:B25,2,FALSE)</f>
        <v>RESIDENCIAL ZURA</v>
      </c>
      <c r="G5" s="1670" t="s">
        <v>423</v>
      </c>
      <c r="H5" s="1674">
        <v>46070</v>
      </c>
    </row>
    <row r="6" spans="2:8" ht="15.75" thickBot="1" x14ac:dyDescent="0.3">
      <c r="B6" s="1669"/>
      <c r="C6" s="1671"/>
      <c r="D6" s="1673"/>
      <c r="E6" s="659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DATOS'!A1:J104,7,FALSE)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DATOS'!A1:J105,3,FALSE)</f>
        <v>SANTA ANA #206 INT. 4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LEON, GTO</v>
      </c>
      <c r="D9" s="38"/>
      <c r="E9" s="38"/>
      <c r="F9" s="37" t="s">
        <v>431</v>
      </c>
      <c r="G9" s="50">
        <f>VLOOKUP(C7,'BASE DATOS'!A1:J106,9,FALSE)</f>
        <v>37410</v>
      </c>
      <c r="H9" s="42"/>
    </row>
    <row r="10" spans="2:8" x14ac:dyDescent="0.25">
      <c r="B10" s="40" t="s">
        <v>427</v>
      </c>
      <c r="C10" s="38" t="str">
        <f>VLOOKUP(C7,'BASE DATOS'!A1:J107,2,FALSE)</f>
        <v>HEAC841104392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6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1296</v>
      </c>
      <c r="C13" s="1679"/>
      <c r="D13" s="1679"/>
      <c r="E13" s="60">
        <v>1</v>
      </c>
      <c r="F13" s="60" t="s">
        <v>449</v>
      </c>
      <c r="G13" s="62">
        <v>10897</v>
      </c>
      <c r="H13" s="56">
        <f>+E13*G13</f>
        <v>10897</v>
      </c>
    </row>
    <row r="14" spans="2:8" s="57" customFormat="1" ht="18.75" x14ac:dyDescent="0.3">
      <c r="B14" s="2182" t="s">
        <v>1019</v>
      </c>
      <c r="C14" s="2183"/>
      <c r="D14" s="2183"/>
      <c r="E14" s="678"/>
      <c r="F14" s="678"/>
      <c r="G14" s="679"/>
      <c r="H14" s="676">
        <f>+E14*G14</f>
        <v>0</v>
      </c>
    </row>
    <row r="15" spans="2:8" s="57" customFormat="1" ht="18.75" x14ac:dyDescent="0.3">
      <c r="B15" s="2175"/>
      <c r="C15" s="2176"/>
      <c r="D15" s="2176"/>
      <c r="E15" s="678"/>
      <c r="F15" s="678"/>
      <c r="G15" s="679"/>
      <c r="H15" s="676">
        <f t="shared" ref="H15:H24" si="0">+E15*G15</f>
        <v>0</v>
      </c>
    </row>
    <row r="16" spans="2:8" s="57" customFormat="1" ht="18.75" x14ac:dyDescent="0.3">
      <c r="B16" s="2175"/>
      <c r="C16" s="2176"/>
      <c r="D16" s="2176"/>
      <c r="E16" s="678"/>
      <c r="F16" s="678"/>
      <c r="G16" s="679"/>
      <c r="H16" s="676">
        <f t="shared" si="0"/>
        <v>0</v>
      </c>
    </row>
    <row r="17" spans="2:8" s="57" customFormat="1" ht="18.75" x14ac:dyDescent="0.3">
      <c r="B17" s="2175"/>
      <c r="C17" s="2176"/>
      <c r="D17" s="2176"/>
      <c r="E17" s="678"/>
      <c r="F17" s="678"/>
      <c r="G17" s="679"/>
      <c r="H17" s="676">
        <f t="shared" si="0"/>
        <v>0</v>
      </c>
    </row>
    <row r="18" spans="2:8" s="57" customFormat="1" ht="18.75" x14ac:dyDescent="0.3">
      <c r="B18" s="2175"/>
      <c r="C18" s="2176"/>
      <c r="D18" s="2176"/>
      <c r="E18" s="678"/>
      <c r="F18" s="678"/>
      <c r="G18" s="679"/>
      <c r="H18" s="676">
        <f t="shared" si="0"/>
        <v>0</v>
      </c>
    </row>
    <row r="19" spans="2:8" s="57" customFormat="1" ht="18.75" x14ac:dyDescent="0.3">
      <c r="B19" s="2175"/>
      <c r="C19" s="2176"/>
      <c r="D19" s="2176"/>
      <c r="E19" s="678"/>
      <c r="F19" s="678"/>
      <c r="G19" s="679"/>
      <c r="H19" s="676">
        <f t="shared" si="0"/>
        <v>0</v>
      </c>
    </row>
    <row r="20" spans="2:8" s="57" customFormat="1" ht="18.75" x14ac:dyDescent="0.3">
      <c r="B20" s="2175"/>
      <c r="C20" s="2176"/>
      <c r="D20" s="2176"/>
      <c r="E20" s="678"/>
      <c r="F20" s="678"/>
      <c r="G20" s="679"/>
      <c r="H20" s="676">
        <f t="shared" si="0"/>
        <v>0</v>
      </c>
    </row>
    <row r="21" spans="2:8" s="57" customFormat="1" ht="18.75" x14ac:dyDescent="0.3">
      <c r="B21" s="2175"/>
      <c r="C21" s="2176"/>
      <c r="D21" s="2176"/>
      <c r="E21" s="678"/>
      <c r="F21" s="678"/>
      <c r="G21" s="679"/>
      <c r="H21" s="676">
        <f t="shared" si="0"/>
        <v>0</v>
      </c>
    </row>
    <row r="22" spans="2:8" s="57" customFormat="1" ht="18.75" x14ac:dyDescent="0.3">
      <c r="B22" s="2175"/>
      <c r="C22" s="2176"/>
      <c r="D22" s="2176"/>
      <c r="E22" s="678"/>
      <c r="F22" s="678"/>
      <c r="G22" s="679"/>
      <c r="H22" s="676">
        <f t="shared" si="0"/>
        <v>0</v>
      </c>
    </row>
    <row r="23" spans="2:8" s="57" customFormat="1" ht="18.75" x14ac:dyDescent="0.3">
      <c r="B23" s="2175"/>
      <c r="C23" s="2176"/>
      <c r="D23" s="2176"/>
      <c r="E23" s="678"/>
      <c r="F23" s="678"/>
      <c r="G23" s="679"/>
      <c r="H23" s="676">
        <f t="shared" si="0"/>
        <v>0</v>
      </c>
    </row>
    <row r="24" spans="2:8" s="57" customFormat="1" ht="18.75" x14ac:dyDescent="0.3">
      <c r="B24" s="2175"/>
      <c r="C24" s="2176"/>
      <c r="D24" s="2176"/>
      <c r="E24" s="678"/>
      <c r="F24" s="678"/>
      <c r="G24" s="679"/>
      <c r="H24" s="676">
        <f t="shared" si="0"/>
        <v>0</v>
      </c>
    </row>
    <row r="25" spans="2:8" s="57" customFormat="1" ht="18.75" x14ac:dyDescent="0.3">
      <c r="B25" s="2175"/>
      <c r="C25" s="2176"/>
      <c r="D25" s="2176"/>
      <c r="E25" s="678"/>
      <c r="F25" s="678"/>
      <c r="G25" s="679"/>
      <c r="H25" s="67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178"/>
      <c r="C33" s="2179"/>
      <c r="D33" s="2179"/>
      <c r="E33" s="672"/>
      <c r="F33" s="672"/>
      <c r="G33" s="672"/>
      <c r="H33" s="674"/>
    </row>
    <row r="34" spans="2:8" x14ac:dyDescent="0.25">
      <c r="B34" s="2178"/>
      <c r="C34" s="2179"/>
      <c r="D34" s="2179"/>
      <c r="E34" s="672"/>
      <c r="F34" s="672"/>
      <c r="G34" s="672"/>
      <c r="H34" s="674"/>
    </row>
    <row r="35" spans="2:8" ht="15.75" thickBot="1" x14ac:dyDescent="0.3">
      <c r="B35" s="2180"/>
      <c r="C35" s="2181"/>
      <c r="D35" s="2181"/>
      <c r="E35" s="673"/>
      <c r="F35" s="673"/>
      <c r="G35" s="673"/>
      <c r="H35" s="675"/>
    </row>
    <row r="36" spans="2:8" ht="18.75" x14ac:dyDescent="0.3">
      <c r="G36" s="48" t="s">
        <v>443</v>
      </c>
      <c r="H36" s="64">
        <f>SUM(H13:H25)</f>
        <v>10897</v>
      </c>
    </row>
    <row r="37" spans="2:8" ht="18.75" x14ac:dyDescent="0.3">
      <c r="G37" s="48" t="s">
        <v>444</v>
      </c>
      <c r="H37" s="64">
        <f>+H36*0.16</f>
        <v>1743.52</v>
      </c>
    </row>
    <row r="38" spans="2:8" ht="19.5" thickBot="1" x14ac:dyDescent="0.35">
      <c r="G38" s="49" t="s">
        <v>445</v>
      </c>
      <c r="H38" s="65">
        <f>+H36+H37</f>
        <v>12640.52</v>
      </c>
    </row>
    <row r="40" spans="2:8" x14ac:dyDescent="0.25">
      <c r="B40" s="2168"/>
      <c r="C40" s="2168"/>
      <c r="D40" s="2168"/>
      <c r="E40" s="2168"/>
      <c r="F40" s="2168"/>
    </row>
    <row r="41" spans="2:8" x14ac:dyDescent="0.25">
      <c r="B41" s="2168"/>
      <c r="C41" s="2168"/>
      <c r="D41" s="2168"/>
      <c r="E41" s="2168"/>
      <c r="F41" s="2168"/>
    </row>
    <row r="42" spans="2:8" x14ac:dyDescent="0.25">
      <c r="B42" s="2177" t="s">
        <v>446</v>
      </c>
      <c r="C42" s="2177"/>
      <c r="D42" s="2177"/>
      <c r="E42" s="2177" t="s">
        <v>447</v>
      </c>
      <c r="F42" s="2177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0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7109375" style="32" customWidth="1"/>
    <col min="4" max="4" width="16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1132</v>
      </c>
      <c r="E5" s="669" t="s">
        <v>421</v>
      </c>
      <c r="F5" s="33" t="str">
        <f>VLOOKUP(F6,OBRAS!A1:B25,2,FALSE)</f>
        <v>LA VALENCIA</v>
      </c>
      <c r="G5" s="1670" t="s">
        <v>423</v>
      </c>
      <c r="H5" s="1674">
        <v>46092</v>
      </c>
    </row>
    <row r="6" spans="2:8" ht="15.75" thickBot="1" x14ac:dyDescent="0.3">
      <c r="B6" s="1669"/>
      <c r="C6" s="1671"/>
      <c r="D6" s="1673"/>
      <c r="E6" s="670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141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 xml:space="preserve">ENRIQUE COLUNGA #346, COL. BARRIO DE GPE. </v>
      </c>
      <c r="D8" s="38"/>
      <c r="E8" s="38"/>
      <c r="F8" s="37" t="s">
        <v>430</v>
      </c>
      <c r="G8" s="38" t="str">
        <f>VLOOKUP(C7,'BASE DATOS'!A1:J105,8,FALSE)</f>
        <v>BAÑOS PORTATILES</v>
      </c>
      <c r="H8" s="42"/>
    </row>
    <row r="9" spans="2:8" x14ac:dyDescent="0.25">
      <c r="B9" s="40" t="s">
        <v>426</v>
      </c>
      <c r="C9" s="38" t="str">
        <f>VLOOKUP(C7,'BASE DATOS'!A1:J106,4,FALSE)</f>
        <v>IRAPUATO, GTO.</v>
      </c>
      <c r="D9" s="38"/>
      <c r="E9" s="38"/>
      <c r="F9" s="37" t="s">
        <v>431</v>
      </c>
      <c r="G9" s="50">
        <f>VLOOKUP(C7,'BASE DATOS'!A1:J106,9,FALSE)</f>
        <v>36580</v>
      </c>
      <c r="H9" s="42"/>
    </row>
    <row r="10" spans="2:8" x14ac:dyDescent="0.25">
      <c r="B10" s="40" t="s">
        <v>427</v>
      </c>
      <c r="C10" s="38" t="str">
        <f>VLOOKUP(C7,'BASE DATOS'!A1:J107,2,FALSE)</f>
        <v>AOMJ5201211S8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462 6235100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7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827</v>
      </c>
      <c r="C13" s="1679"/>
      <c r="D13" s="1679"/>
      <c r="E13" s="60">
        <v>1</v>
      </c>
      <c r="F13" s="60" t="s">
        <v>462</v>
      </c>
      <c r="G13" s="62">
        <v>1400</v>
      </c>
      <c r="H13" s="56">
        <f>+E13*G13</f>
        <v>1400</v>
      </c>
    </row>
    <row r="14" spans="2:8" s="57" customFormat="1" ht="18.75" x14ac:dyDescent="0.3">
      <c r="B14" s="2105" t="s">
        <v>1133</v>
      </c>
      <c r="C14" s="2106"/>
      <c r="D14" s="2106"/>
      <c r="E14" s="690"/>
      <c r="F14" s="690"/>
      <c r="G14" s="691"/>
      <c r="H14" s="688">
        <f>+E14*G14</f>
        <v>0</v>
      </c>
    </row>
    <row r="15" spans="2:8" s="57" customFormat="1" ht="18.75" x14ac:dyDescent="0.3">
      <c r="B15" s="2189" t="s">
        <v>1071</v>
      </c>
      <c r="C15" s="2190"/>
      <c r="D15" s="2190"/>
      <c r="E15" s="690"/>
      <c r="F15" s="690"/>
      <c r="G15" s="691"/>
      <c r="H15" s="688">
        <f t="shared" ref="H15:H24" si="0">+E15*G15</f>
        <v>0</v>
      </c>
    </row>
    <row r="16" spans="2:8" s="57" customFormat="1" ht="18.75" x14ac:dyDescent="0.3">
      <c r="B16" s="2189"/>
      <c r="C16" s="2190"/>
      <c r="D16" s="2190"/>
      <c r="E16" s="690"/>
      <c r="F16" s="690"/>
      <c r="G16" s="691"/>
      <c r="H16" s="688">
        <f t="shared" si="0"/>
        <v>0</v>
      </c>
    </row>
    <row r="17" spans="2:8" s="57" customFormat="1" ht="18.75" x14ac:dyDescent="0.3">
      <c r="B17" s="2189"/>
      <c r="C17" s="2190"/>
      <c r="D17" s="2190"/>
      <c r="E17" s="690"/>
      <c r="F17" s="690"/>
      <c r="G17" s="691"/>
      <c r="H17" s="688">
        <f t="shared" si="0"/>
        <v>0</v>
      </c>
    </row>
    <row r="18" spans="2:8" s="57" customFormat="1" ht="18.75" x14ac:dyDescent="0.3">
      <c r="B18" s="2189"/>
      <c r="C18" s="2190"/>
      <c r="D18" s="2190"/>
      <c r="E18" s="690"/>
      <c r="F18" s="690"/>
      <c r="G18" s="691"/>
      <c r="H18" s="688">
        <f t="shared" si="0"/>
        <v>0</v>
      </c>
    </row>
    <row r="19" spans="2:8" s="57" customFormat="1" ht="18.75" x14ac:dyDescent="0.3">
      <c r="B19" s="2189"/>
      <c r="C19" s="2190"/>
      <c r="D19" s="2190"/>
      <c r="E19" s="690"/>
      <c r="F19" s="690"/>
      <c r="G19" s="691"/>
      <c r="H19" s="688">
        <f t="shared" si="0"/>
        <v>0</v>
      </c>
    </row>
    <row r="20" spans="2:8" s="57" customFormat="1" ht="18.75" x14ac:dyDescent="0.3">
      <c r="B20" s="2189"/>
      <c r="C20" s="2190"/>
      <c r="D20" s="2190"/>
      <c r="E20" s="690"/>
      <c r="F20" s="690"/>
      <c r="G20" s="691"/>
      <c r="H20" s="688">
        <f t="shared" si="0"/>
        <v>0</v>
      </c>
    </row>
    <row r="21" spans="2:8" s="57" customFormat="1" ht="18.75" x14ac:dyDescent="0.3">
      <c r="B21" s="2189"/>
      <c r="C21" s="2190"/>
      <c r="D21" s="2190"/>
      <c r="E21" s="690"/>
      <c r="F21" s="690"/>
      <c r="G21" s="691"/>
      <c r="H21" s="688">
        <f t="shared" si="0"/>
        <v>0</v>
      </c>
    </row>
    <row r="22" spans="2:8" s="57" customFormat="1" ht="18.75" x14ac:dyDescent="0.3">
      <c r="B22" s="2189"/>
      <c r="C22" s="2190"/>
      <c r="D22" s="2190"/>
      <c r="E22" s="690"/>
      <c r="F22" s="690"/>
      <c r="G22" s="691"/>
      <c r="H22" s="688">
        <f t="shared" si="0"/>
        <v>0</v>
      </c>
    </row>
    <row r="23" spans="2:8" s="57" customFormat="1" ht="18.75" x14ac:dyDescent="0.3">
      <c r="B23" s="2189"/>
      <c r="C23" s="2190"/>
      <c r="D23" s="2190"/>
      <c r="E23" s="690"/>
      <c r="F23" s="690"/>
      <c r="G23" s="691"/>
      <c r="H23" s="688">
        <f t="shared" si="0"/>
        <v>0</v>
      </c>
    </row>
    <row r="24" spans="2:8" s="57" customFormat="1" ht="18.75" x14ac:dyDescent="0.3">
      <c r="B24" s="2189"/>
      <c r="C24" s="2190"/>
      <c r="D24" s="2190"/>
      <c r="E24" s="690"/>
      <c r="F24" s="690"/>
      <c r="G24" s="691"/>
      <c r="H24" s="688">
        <f t="shared" si="0"/>
        <v>0</v>
      </c>
    </row>
    <row r="25" spans="2:8" s="57" customFormat="1" ht="18.75" x14ac:dyDescent="0.3">
      <c r="B25" s="2189"/>
      <c r="C25" s="2190"/>
      <c r="D25" s="2190"/>
      <c r="E25" s="690"/>
      <c r="F25" s="690"/>
      <c r="G25" s="691"/>
      <c r="H25" s="68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185"/>
      <c r="C33" s="2186"/>
      <c r="D33" s="2186"/>
      <c r="E33" s="684"/>
      <c r="F33" s="684"/>
      <c r="G33" s="684"/>
      <c r="H33" s="686"/>
    </row>
    <row r="34" spans="2:8" x14ac:dyDescent="0.25">
      <c r="B34" s="2185"/>
      <c r="C34" s="2186"/>
      <c r="D34" s="2186"/>
      <c r="E34" s="684"/>
      <c r="F34" s="684"/>
      <c r="G34" s="684"/>
      <c r="H34" s="686"/>
    </row>
    <row r="35" spans="2:8" ht="15.75" thickBot="1" x14ac:dyDescent="0.3">
      <c r="B35" s="2187"/>
      <c r="C35" s="2188"/>
      <c r="D35" s="2188"/>
      <c r="E35" s="685"/>
      <c r="F35" s="685"/>
      <c r="G35" s="685"/>
      <c r="H35" s="687"/>
    </row>
    <row r="36" spans="2:8" ht="18.75" x14ac:dyDescent="0.3">
      <c r="G36" s="48" t="s">
        <v>443</v>
      </c>
      <c r="H36" s="64">
        <f>SUM(H13:H25)</f>
        <v>1400</v>
      </c>
    </row>
    <row r="37" spans="2:8" ht="18.75" x14ac:dyDescent="0.3">
      <c r="G37" s="48" t="s">
        <v>444</v>
      </c>
      <c r="H37" s="64">
        <f>+H36*0.16</f>
        <v>224</v>
      </c>
    </row>
    <row r="38" spans="2:8" ht="19.5" thickBot="1" x14ac:dyDescent="0.35">
      <c r="G38" s="49" t="s">
        <v>445</v>
      </c>
      <c r="H38" s="65">
        <f>+H36+H37</f>
        <v>1624</v>
      </c>
    </row>
    <row r="40" spans="2:8" x14ac:dyDescent="0.25">
      <c r="B40" s="2179"/>
      <c r="C40" s="2179"/>
      <c r="D40" s="2179"/>
      <c r="E40" s="2179"/>
      <c r="F40" s="2179"/>
    </row>
    <row r="41" spans="2:8" x14ac:dyDescent="0.25">
      <c r="B41" s="2179"/>
      <c r="C41" s="2179"/>
      <c r="D41" s="2179"/>
      <c r="E41" s="2179"/>
      <c r="F41" s="2179"/>
    </row>
    <row r="42" spans="2:8" x14ac:dyDescent="0.25">
      <c r="B42" s="2184" t="s">
        <v>446</v>
      </c>
      <c r="C42" s="2184"/>
      <c r="D42" s="2184"/>
      <c r="E42" s="2184" t="s">
        <v>447</v>
      </c>
      <c r="F42" s="2184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1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5703125" style="32" customWidth="1"/>
    <col min="4" max="4" width="14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1139</v>
      </c>
      <c r="E5" s="669" t="s">
        <v>421</v>
      </c>
      <c r="F5" s="33" t="str">
        <f>VLOOKUP(F6,OBRAS!A1:B25,2,FALSE)</f>
        <v>EL ENSINO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670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1134</v>
      </c>
      <c r="D7" s="36"/>
      <c r="E7" s="36"/>
      <c r="F7" s="35" t="s">
        <v>429</v>
      </c>
      <c r="G7" s="36" t="str">
        <f>VLOOKUP(C7,'BASE DATOS'!A1:J104,7,FALSE)</f>
        <v>ventas@kzservice.com.mx</v>
      </c>
      <c r="H7" s="41"/>
    </row>
    <row r="8" spans="2:8" x14ac:dyDescent="0.25">
      <c r="B8" s="40" t="s">
        <v>425</v>
      </c>
      <c r="C8" s="38" t="str">
        <f>VLOOKUP(C7,'BASE DATOS'!A1:J105,3,FALSE)</f>
        <v>CELAYA, GUANAJUATO</v>
      </c>
      <c r="D8" s="38"/>
      <c r="E8" s="38"/>
      <c r="F8" s="37" t="s">
        <v>430</v>
      </c>
      <c r="G8" s="38" t="str">
        <f>VLOOKUP(C7,'BASE DATOS'!A1:J105,8,FALSE)</f>
        <v>BAÑOS PORTATILES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38000</v>
      </c>
      <c r="H9" s="42"/>
    </row>
    <row r="10" spans="2:8" x14ac:dyDescent="0.25">
      <c r="B10" s="40" t="s">
        <v>427</v>
      </c>
      <c r="C10" s="38" t="str">
        <f>VLOOKUP(C7,'BASE DATOS'!A1:J107,2,FALSE)</f>
        <v>KZB220608GL0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461 111 4463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7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1138</v>
      </c>
      <c r="C13" s="1679"/>
      <c r="D13" s="1679"/>
      <c r="E13" s="60">
        <v>1</v>
      </c>
      <c r="F13" s="60" t="s">
        <v>462</v>
      </c>
      <c r="G13" s="62">
        <v>1350</v>
      </c>
      <c r="H13" s="56">
        <f>+E13*G13</f>
        <v>1350</v>
      </c>
    </row>
    <row r="14" spans="2:8" s="57" customFormat="1" ht="18.75" x14ac:dyDescent="0.3">
      <c r="B14" s="2189" t="s">
        <v>1140</v>
      </c>
      <c r="C14" s="2190"/>
      <c r="D14" s="2190"/>
      <c r="E14" s="690"/>
      <c r="F14" s="690"/>
      <c r="G14" s="691"/>
      <c r="H14" s="688">
        <f>+E14*G14</f>
        <v>0</v>
      </c>
    </row>
    <row r="15" spans="2:8" s="57" customFormat="1" ht="18.75" x14ac:dyDescent="0.3">
      <c r="B15" s="2189"/>
      <c r="C15" s="2190"/>
      <c r="D15" s="2190"/>
      <c r="E15" s="690"/>
      <c r="F15" s="690"/>
      <c r="G15" s="691"/>
      <c r="H15" s="688">
        <f t="shared" ref="H15:H24" si="0">+E15*G15</f>
        <v>0</v>
      </c>
    </row>
    <row r="16" spans="2:8" s="57" customFormat="1" ht="18.75" x14ac:dyDescent="0.3">
      <c r="B16" s="2189"/>
      <c r="C16" s="2190"/>
      <c r="D16" s="2190"/>
      <c r="E16" s="690"/>
      <c r="F16" s="690"/>
      <c r="G16" s="691"/>
      <c r="H16" s="688">
        <f t="shared" si="0"/>
        <v>0</v>
      </c>
    </row>
    <row r="17" spans="2:8" s="57" customFormat="1" ht="18.75" x14ac:dyDescent="0.3">
      <c r="B17" s="2189"/>
      <c r="C17" s="2190"/>
      <c r="D17" s="2190"/>
      <c r="E17" s="690"/>
      <c r="F17" s="690"/>
      <c r="G17" s="691"/>
      <c r="H17" s="688">
        <f t="shared" si="0"/>
        <v>0</v>
      </c>
    </row>
    <row r="18" spans="2:8" s="57" customFormat="1" ht="18.75" x14ac:dyDescent="0.3">
      <c r="B18" s="2189"/>
      <c r="C18" s="2190"/>
      <c r="D18" s="2190"/>
      <c r="E18" s="690"/>
      <c r="F18" s="690"/>
      <c r="G18" s="691"/>
      <c r="H18" s="688">
        <f t="shared" si="0"/>
        <v>0</v>
      </c>
    </row>
    <row r="19" spans="2:8" s="57" customFormat="1" ht="18.75" x14ac:dyDescent="0.3">
      <c r="B19" s="2189"/>
      <c r="C19" s="2190"/>
      <c r="D19" s="2190"/>
      <c r="E19" s="690"/>
      <c r="F19" s="690"/>
      <c r="G19" s="691"/>
      <c r="H19" s="688">
        <f t="shared" si="0"/>
        <v>0</v>
      </c>
    </row>
    <row r="20" spans="2:8" s="57" customFormat="1" ht="18.75" x14ac:dyDescent="0.3">
      <c r="B20" s="2189"/>
      <c r="C20" s="2190"/>
      <c r="D20" s="2190"/>
      <c r="E20" s="690"/>
      <c r="F20" s="690"/>
      <c r="G20" s="691"/>
      <c r="H20" s="688">
        <f t="shared" si="0"/>
        <v>0</v>
      </c>
    </row>
    <row r="21" spans="2:8" s="57" customFormat="1" ht="18.75" x14ac:dyDescent="0.3">
      <c r="B21" s="2189"/>
      <c r="C21" s="2190"/>
      <c r="D21" s="2190"/>
      <c r="E21" s="690"/>
      <c r="F21" s="690"/>
      <c r="G21" s="691"/>
      <c r="H21" s="688">
        <f t="shared" si="0"/>
        <v>0</v>
      </c>
    </row>
    <row r="22" spans="2:8" s="57" customFormat="1" ht="18.75" x14ac:dyDescent="0.3">
      <c r="B22" s="2189"/>
      <c r="C22" s="2190"/>
      <c r="D22" s="2190"/>
      <c r="E22" s="690"/>
      <c r="F22" s="690"/>
      <c r="G22" s="691"/>
      <c r="H22" s="688">
        <f t="shared" si="0"/>
        <v>0</v>
      </c>
    </row>
    <row r="23" spans="2:8" s="57" customFormat="1" ht="18.75" x14ac:dyDescent="0.3">
      <c r="B23" s="2189"/>
      <c r="C23" s="2190"/>
      <c r="D23" s="2190"/>
      <c r="E23" s="690"/>
      <c r="F23" s="690"/>
      <c r="G23" s="691"/>
      <c r="H23" s="688">
        <f t="shared" si="0"/>
        <v>0</v>
      </c>
    </row>
    <row r="24" spans="2:8" s="57" customFormat="1" ht="18.75" x14ac:dyDescent="0.3">
      <c r="B24" s="2189"/>
      <c r="C24" s="2190"/>
      <c r="D24" s="2190"/>
      <c r="E24" s="690"/>
      <c r="F24" s="690"/>
      <c r="G24" s="691"/>
      <c r="H24" s="688">
        <f t="shared" si="0"/>
        <v>0</v>
      </c>
    </row>
    <row r="25" spans="2:8" s="57" customFormat="1" ht="18.75" x14ac:dyDescent="0.3">
      <c r="B25" s="2189"/>
      <c r="C25" s="2190"/>
      <c r="D25" s="2190"/>
      <c r="E25" s="690"/>
      <c r="F25" s="690"/>
      <c r="G25" s="691"/>
      <c r="H25" s="68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185"/>
      <c r="C33" s="2186"/>
      <c r="D33" s="2186"/>
      <c r="E33" s="684"/>
      <c r="F33" s="684"/>
      <c r="G33" s="684"/>
      <c r="H33" s="686"/>
    </row>
    <row r="34" spans="2:8" x14ac:dyDescent="0.25">
      <c r="B34" s="2185"/>
      <c r="C34" s="2186"/>
      <c r="D34" s="2186"/>
      <c r="E34" s="684"/>
      <c r="F34" s="684"/>
      <c r="G34" s="684"/>
      <c r="H34" s="686"/>
    </row>
    <row r="35" spans="2:8" ht="15.75" thickBot="1" x14ac:dyDescent="0.3">
      <c r="B35" s="2187"/>
      <c r="C35" s="2188"/>
      <c r="D35" s="2188"/>
      <c r="E35" s="685"/>
      <c r="F35" s="685"/>
      <c r="G35" s="685"/>
      <c r="H35" s="687"/>
    </row>
    <row r="36" spans="2:8" ht="18.75" x14ac:dyDescent="0.3">
      <c r="G36" s="48" t="s">
        <v>443</v>
      </c>
      <c r="H36" s="64">
        <f>SUM(H13:H25)</f>
        <v>1350</v>
      </c>
    </row>
    <row r="37" spans="2:8" ht="18.75" x14ac:dyDescent="0.3">
      <c r="G37" s="48" t="s">
        <v>444</v>
      </c>
      <c r="H37" s="64">
        <f>+H36*0.16</f>
        <v>216</v>
      </c>
    </row>
    <row r="38" spans="2:8" ht="19.5" thickBot="1" x14ac:dyDescent="0.35">
      <c r="G38" s="49" t="s">
        <v>445</v>
      </c>
      <c r="H38" s="65">
        <f>+H36+H37</f>
        <v>1566</v>
      </c>
    </row>
    <row r="40" spans="2:8" x14ac:dyDescent="0.25">
      <c r="B40" s="2179"/>
      <c r="C40" s="2179"/>
      <c r="D40" s="2179"/>
      <c r="E40" s="2179"/>
      <c r="F40" s="2179"/>
    </row>
    <row r="41" spans="2:8" x14ac:dyDescent="0.25">
      <c r="B41" s="2179"/>
      <c r="C41" s="2179"/>
      <c r="D41" s="2179"/>
      <c r="E41" s="2179"/>
      <c r="F41" s="2179"/>
    </row>
    <row r="42" spans="2:8" x14ac:dyDescent="0.25">
      <c r="B42" s="2184" t="s">
        <v>446</v>
      </c>
      <c r="C42" s="2184"/>
      <c r="D42" s="2184"/>
      <c r="E42" s="2184" t="s">
        <v>447</v>
      </c>
      <c r="F42" s="2184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2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85546875" style="32" customWidth="1"/>
    <col min="4" max="4" width="16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1141</v>
      </c>
      <c r="E5" s="669" t="s">
        <v>421</v>
      </c>
      <c r="F5" s="33" t="str">
        <f>VLOOKUP(F6,OBRAS!A1:B25,2,FALSE)</f>
        <v>EL TAJO</v>
      </c>
      <c r="G5" s="1670" t="s">
        <v>423</v>
      </c>
      <c r="H5" s="1674">
        <v>46091</v>
      </c>
    </row>
    <row r="6" spans="2:8" ht="15.75" thickBot="1" x14ac:dyDescent="0.3">
      <c r="B6" s="1669"/>
      <c r="C6" s="1671"/>
      <c r="D6" s="1673"/>
      <c r="E6" s="670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276</v>
      </c>
      <c r="D7" s="36"/>
      <c r="E7" s="36"/>
      <c r="F7" s="35" t="s">
        <v>429</v>
      </c>
      <c r="G7" s="36">
        <f>VLOOKUP(C7,'BASE DATOS'!A1:J104,7,FALSE)</f>
        <v>0</v>
      </c>
      <c r="H7" s="41"/>
    </row>
    <row r="8" spans="2:8" x14ac:dyDescent="0.25">
      <c r="B8" s="40" t="s">
        <v>425</v>
      </c>
      <c r="C8" s="38" t="str">
        <f>VLOOKUP(C7,'BASE DATOS'!A1:J105,3,FALSE)</f>
        <v>ANDADOR DIAMANTE #510 COL. SAN JUANICO 1RA SECCION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38020</v>
      </c>
      <c r="H9" s="42"/>
    </row>
    <row r="10" spans="2:8" x14ac:dyDescent="0.25">
      <c r="B10" s="40" t="s">
        <v>427</v>
      </c>
      <c r="C10" s="38" t="str">
        <f>VLOOKUP(C7,'BASE DATOS'!A1:J107,2,FALSE)</f>
        <v>FIAD780302RDA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461 1673196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7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1142</v>
      </c>
      <c r="C13" s="1679"/>
      <c r="D13" s="1679"/>
      <c r="E13" s="60">
        <v>3</v>
      </c>
      <c r="F13" s="60" t="s">
        <v>449</v>
      </c>
      <c r="G13" s="62">
        <v>1285</v>
      </c>
      <c r="H13" s="56">
        <f>+E13*G13</f>
        <v>3855</v>
      </c>
    </row>
    <row r="14" spans="2:8" s="57" customFormat="1" ht="18.75" x14ac:dyDescent="0.3">
      <c r="B14" s="2189" t="s">
        <v>1143</v>
      </c>
      <c r="C14" s="2190"/>
      <c r="D14" s="2190"/>
      <c r="E14" s="690">
        <v>3</v>
      </c>
      <c r="F14" s="690" t="s">
        <v>449</v>
      </c>
      <c r="G14" s="691">
        <v>870.58</v>
      </c>
      <c r="H14" s="688">
        <f>+E14*G14</f>
        <v>2611.7400000000002</v>
      </c>
    </row>
    <row r="15" spans="2:8" s="57" customFormat="1" ht="18.75" x14ac:dyDescent="0.3">
      <c r="B15" s="2191" t="s">
        <v>560</v>
      </c>
      <c r="C15" s="2192"/>
      <c r="D15" s="2192"/>
      <c r="E15" s="690"/>
      <c r="F15" s="690"/>
      <c r="G15" s="691"/>
      <c r="H15" s="688">
        <f t="shared" ref="H15:H24" si="0">+E15*G15</f>
        <v>0</v>
      </c>
    </row>
    <row r="16" spans="2:8" s="57" customFormat="1" ht="18.75" x14ac:dyDescent="0.3">
      <c r="B16" s="2189"/>
      <c r="C16" s="2190"/>
      <c r="D16" s="2190"/>
      <c r="E16" s="690"/>
      <c r="F16" s="690"/>
      <c r="G16" s="691"/>
      <c r="H16" s="688">
        <f t="shared" si="0"/>
        <v>0</v>
      </c>
    </row>
    <row r="17" spans="2:8" s="57" customFormat="1" ht="18.75" x14ac:dyDescent="0.3">
      <c r="B17" s="2189"/>
      <c r="C17" s="2190"/>
      <c r="D17" s="2190"/>
      <c r="E17" s="690"/>
      <c r="F17" s="690"/>
      <c r="G17" s="691"/>
      <c r="H17" s="688">
        <f t="shared" si="0"/>
        <v>0</v>
      </c>
    </row>
    <row r="18" spans="2:8" s="57" customFormat="1" ht="18.75" x14ac:dyDescent="0.3">
      <c r="B18" s="2189"/>
      <c r="C18" s="2190"/>
      <c r="D18" s="2190"/>
      <c r="E18" s="690"/>
      <c r="F18" s="690"/>
      <c r="G18" s="691"/>
      <c r="H18" s="688">
        <f t="shared" si="0"/>
        <v>0</v>
      </c>
    </row>
    <row r="19" spans="2:8" s="57" customFormat="1" ht="18.75" x14ac:dyDescent="0.3">
      <c r="B19" s="2189"/>
      <c r="C19" s="2190"/>
      <c r="D19" s="2190"/>
      <c r="E19" s="690"/>
      <c r="F19" s="690"/>
      <c r="G19" s="691"/>
      <c r="H19" s="688">
        <f t="shared" si="0"/>
        <v>0</v>
      </c>
    </row>
    <row r="20" spans="2:8" s="57" customFormat="1" ht="18.75" x14ac:dyDescent="0.3">
      <c r="B20" s="2189"/>
      <c r="C20" s="2190"/>
      <c r="D20" s="2190"/>
      <c r="E20" s="690"/>
      <c r="F20" s="690"/>
      <c r="G20" s="691"/>
      <c r="H20" s="688">
        <f t="shared" si="0"/>
        <v>0</v>
      </c>
    </row>
    <row r="21" spans="2:8" s="57" customFormat="1" ht="18.75" x14ac:dyDescent="0.3">
      <c r="B21" s="2189"/>
      <c r="C21" s="2190"/>
      <c r="D21" s="2190"/>
      <c r="E21" s="690"/>
      <c r="F21" s="690"/>
      <c r="G21" s="691"/>
      <c r="H21" s="688">
        <f t="shared" si="0"/>
        <v>0</v>
      </c>
    </row>
    <row r="22" spans="2:8" s="57" customFormat="1" ht="18.75" x14ac:dyDescent="0.3">
      <c r="B22" s="2189"/>
      <c r="C22" s="2190"/>
      <c r="D22" s="2190"/>
      <c r="E22" s="690"/>
      <c r="F22" s="690"/>
      <c r="G22" s="691"/>
      <c r="H22" s="688">
        <f t="shared" si="0"/>
        <v>0</v>
      </c>
    </row>
    <row r="23" spans="2:8" s="57" customFormat="1" ht="18.75" x14ac:dyDescent="0.3">
      <c r="B23" s="2189"/>
      <c r="C23" s="2190"/>
      <c r="D23" s="2190"/>
      <c r="E23" s="690"/>
      <c r="F23" s="690"/>
      <c r="G23" s="691"/>
      <c r="H23" s="688">
        <f t="shared" si="0"/>
        <v>0</v>
      </c>
    </row>
    <row r="24" spans="2:8" s="57" customFormat="1" ht="18.75" x14ac:dyDescent="0.3">
      <c r="B24" s="2189"/>
      <c r="C24" s="2190"/>
      <c r="D24" s="2190"/>
      <c r="E24" s="690"/>
      <c r="F24" s="690"/>
      <c r="G24" s="691"/>
      <c r="H24" s="688">
        <f t="shared" si="0"/>
        <v>0</v>
      </c>
    </row>
    <row r="25" spans="2:8" s="57" customFormat="1" ht="18.75" x14ac:dyDescent="0.3">
      <c r="B25" s="2189"/>
      <c r="C25" s="2190"/>
      <c r="D25" s="2190"/>
      <c r="E25" s="690"/>
      <c r="F25" s="690"/>
      <c r="G25" s="691"/>
      <c r="H25" s="68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185"/>
      <c r="C33" s="2186"/>
      <c r="D33" s="2186"/>
      <c r="E33" s="684"/>
      <c r="F33" s="684"/>
      <c r="G33" s="684"/>
      <c r="H33" s="686"/>
    </row>
    <row r="34" spans="2:8" x14ac:dyDescent="0.25">
      <c r="B34" s="2185"/>
      <c r="C34" s="2186"/>
      <c r="D34" s="2186"/>
      <c r="E34" s="684"/>
      <c r="F34" s="684"/>
      <c r="G34" s="684"/>
      <c r="H34" s="686"/>
    </row>
    <row r="35" spans="2:8" ht="15.75" thickBot="1" x14ac:dyDescent="0.3">
      <c r="B35" s="2187"/>
      <c r="C35" s="2188"/>
      <c r="D35" s="2188"/>
      <c r="E35" s="685"/>
      <c r="F35" s="685"/>
      <c r="G35" s="685"/>
      <c r="H35" s="687"/>
    </row>
    <row r="36" spans="2:8" ht="18.75" x14ac:dyDescent="0.3">
      <c r="G36" s="48" t="s">
        <v>443</v>
      </c>
      <c r="H36" s="64">
        <f>SUM(H13:H25)</f>
        <v>6466.74</v>
      </c>
    </row>
    <row r="37" spans="2:8" ht="18.75" x14ac:dyDescent="0.3">
      <c r="G37" s="48" t="s">
        <v>444</v>
      </c>
      <c r="H37" s="64">
        <f>+H36*0.16</f>
        <v>1034.6784</v>
      </c>
    </row>
    <row r="38" spans="2:8" ht="19.5" thickBot="1" x14ac:dyDescent="0.35">
      <c r="G38" s="49" t="s">
        <v>445</v>
      </c>
      <c r="H38" s="65">
        <f>+H36+H37</f>
        <v>7501.4183999999996</v>
      </c>
    </row>
    <row r="40" spans="2:8" x14ac:dyDescent="0.25">
      <c r="B40" s="2179"/>
      <c r="C40" s="2179"/>
      <c r="D40" s="2179"/>
      <c r="E40" s="2179"/>
      <c r="F40" s="2179"/>
    </row>
    <row r="41" spans="2:8" x14ac:dyDescent="0.25">
      <c r="B41" s="2179"/>
      <c r="C41" s="2179"/>
      <c r="D41" s="2179"/>
      <c r="E41" s="2179"/>
      <c r="F41" s="2179"/>
    </row>
    <row r="42" spans="2:8" x14ac:dyDescent="0.25">
      <c r="B42" s="2184" t="s">
        <v>446</v>
      </c>
      <c r="C42" s="2184"/>
      <c r="D42" s="2184"/>
      <c r="E42" s="2184" t="s">
        <v>447</v>
      </c>
      <c r="F42" s="2184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3">
    <pageSetUpPr fitToPage="1"/>
  </sheetPr>
  <dimension ref="B1:H42"/>
  <sheetViews>
    <sheetView topLeftCell="A2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140625" style="32" customWidth="1"/>
    <col min="4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1144</v>
      </c>
      <c r="E5" s="680" t="s">
        <v>421</v>
      </c>
      <c r="F5" s="33" t="str">
        <f>VLOOKUP(F6,OBRAS!A1:B25,2,FALSE)</f>
        <v>LA VALENCIA</v>
      </c>
      <c r="G5" s="1670" t="s">
        <v>423</v>
      </c>
      <c r="H5" s="1674">
        <v>46092</v>
      </c>
    </row>
    <row r="6" spans="2:8" ht="15.75" thickBot="1" x14ac:dyDescent="0.3">
      <c r="B6" s="1669"/>
      <c r="C6" s="1671"/>
      <c r="D6" s="1673"/>
      <c r="E6" s="681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380</v>
      </c>
      <c r="D7" s="36"/>
      <c r="E7" s="36"/>
      <c r="F7" s="35" t="s">
        <v>429</v>
      </c>
      <c r="G7" s="36" t="str">
        <f>VLOOKUP(C7,'BASE DATOS'!A1:J104,7,FALSE)</f>
        <v>-</v>
      </c>
      <c r="H7" s="41"/>
    </row>
    <row r="8" spans="2:8" x14ac:dyDescent="0.25">
      <c r="B8" s="40" t="s">
        <v>425</v>
      </c>
      <c r="C8" s="38" t="str">
        <f>VLOOKUP(C7,'BASE DATOS'!A1:J105,3,FALSE)</f>
        <v>BLVD. ADOLFO LOPEZ MATEOS #1108 PTE COL. RENACIMIENTO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38060</v>
      </c>
      <c r="H9" s="42"/>
    </row>
    <row r="10" spans="2:8" x14ac:dyDescent="0.25">
      <c r="B10" s="40" t="s">
        <v>427</v>
      </c>
      <c r="C10" s="38" t="str">
        <f>VLOOKUP(C7,'BASE DATOS'!A1:J107,2,FALSE)</f>
        <v>COE9510055R6</v>
      </c>
      <c r="D10" s="38"/>
      <c r="E10" s="38"/>
      <c r="F10" s="37" t="s">
        <v>432</v>
      </c>
      <c r="G10" s="38" t="str">
        <f>VLOOKUP(C7,'BASE DATOS'!A1:J107,10,FALSE)</f>
        <v>CONTADO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>
        <f>VLOOKUP(C7,'BASE DATOS'!A1:J108,6,FALSE)</f>
        <v>4616135735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8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1145</v>
      </c>
      <c r="C13" s="1679"/>
      <c r="D13" s="1679"/>
      <c r="E13" s="60">
        <v>20</v>
      </c>
      <c r="F13" s="60" t="s">
        <v>620</v>
      </c>
      <c r="G13" s="62">
        <v>38.64</v>
      </c>
      <c r="H13" s="56">
        <f>+E13*G13</f>
        <v>772.8</v>
      </c>
    </row>
    <row r="14" spans="2:8" s="57" customFormat="1" ht="18.75" x14ac:dyDescent="0.3">
      <c r="B14" s="2193" t="s">
        <v>1146</v>
      </c>
      <c r="C14" s="2194"/>
      <c r="D14" s="2194"/>
      <c r="E14" s="701"/>
      <c r="F14" s="701"/>
      <c r="G14" s="702"/>
      <c r="H14" s="699">
        <f>+E14*G14</f>
        <v>0</v>
      </c>
    </row>
    <row r="15" spans="2:8" s="57" customFormat="1" ht="18.75" x14ac:dyDescent="0.3">
      <c r="B15" s="2193"/>
      <c r="C15" s="2194"/>
      <c r="D15" s="2194"/>
      <c r="E15" s="701"/>
      <c r="F15" s="701"/>
      <c r="G15" s="702"/>
      <c r="H15" s="699">
        <f t="shared" ref="H15:H24" si="0">+E15*G15</f>
        <v>0</v>
      </c>
    </row>
    <row r="16" spans="2:8" s="57" customFormat="1" ht="18.75" x14ac:dyDescent="0.3">
      <c r="B16" s="2193"/>
      <c r="C16" s="2194"/>
      <c r="D16" s="2194"/>
      <c r="E16" s="701"/>
      <c r="F16" s="701"/>
      <c r="G16" s="702"/>
      <c r="H16" s="699">
        <f t="shared" si="0"/>
        <v>0</v>
      </c>
    </row>
    <row r="17" spans="2:8" s="57" customFormat="1" ht="18.75" x14ac:dyDescent="0.3">
      <c r="B17" s="2193"/>
      <c r="C17" s="2194"/>
      <c r="D17" s="2194"/>
      <c r="E17" s="701"/>
      <c r="F17" s="701"/>
      <c r="G17" s="702"/>
      <c r="H17" s="699">
        <f t="shared" si="0"/>
        <v>0</v>
      </c>
    </row>
    <row r="18" spans="2:8" s="57" customFormat="1" ht="18.75" x14ac:dyDescent="0.3">
      <c r="B18" s="2193"/>
      <c r="C18" s="2194"/>
      <c r="D18" s="2194"/>
      <c r="E18" s="701"/>
      <c r="F18" s="701"/>
      <c r="G18" s="702"/>
      <c r="H18" s="699">
        <f t="shared" si="0"/>
        <v>0</v>
      </c>
    </row>
    <row r="19" spans="2:8" s="57" customFormat="1" ht="18.75" x14ac:dyDescent="0.3">
      <c r="B19" s="2193"/>
      <c r="C19" s="2194"/>
      <c r="D19" s="2194"/>
      <c r="E19" s="701"/>
      <c r="F19" s="701"/>
      <c r="G19" s="702"/>
      <c r="H19" s="699">
        <f t="shared" si="0"/>
        <v>0</v>
      </c>
    </row>
    <row r="20" spans="2:8" s="57" customFormat="1" ht="18.75" x14ac:dyDescent="0.3">
      <c r="B20" s="2193"/>
      <c r="C20" s="2194"/>
      <c r="D20" s="2194"/>
      <c r="E20" s="701"/>
      <c r="F20" s="701"/>
      <c r="G20" s="702"/>
      <c r="H20" s="699">
        <f t="shared" si="0"/>
        <v>0</v>
      </c>
    </row>
    <row r="21" spans="2:8" s="57" customFormat="1" ht="18.75" x14ac:dyDescent="0.3">
      <c r="B21" s="2193"/>
      <c r="C21" s="2194"/>
      <c r="D21" s="2194"/>
      <c r="E21" s="701"/>
      <c r="F21" s="701"/>
      <c r="G21" s="702"/>
      <c r="H21" s="699">
        <f t="shared" si="0"/>
        <v>0</v>
      </c>
    </row>
    <row r="22" spans="2:8" s="57" customFormat="1" ht="18.75" x14ac:dyDescent="0.3">
      <c r="B22" s="2193"/>
      <c r="C22" s="2194"/>
      <c r="D22" s="2194"/>
      <c r="E22" s="701"/>
      <c r="F22" s="701"/>
      <c r="G22" s="702"/>
      <c r="H22" s="699">
        <f t="shared" si="0"/>
        <v>0</v>
      </c>
    </row>
    <row r="23" spans="2:8" s="57" customFormat="1" ht="18.75" x14ac:dyDescent="0.3">
      <c r="B23" s="2193"/>
      <c r="C23" s="2194"/>
      <c r="D23" s="2194"/>
      <c r="E23" s="701"/>
      <c r="F23" s="701"/>
      <c r="G23" s="702"/>
      <c r="H23" s="699">
        <f t="shared" si="0"/>
        <v>0</v>
      </c>
    </row>
    <row r="24" spans="2:8" s="57" customFormat="1" ht="18.75" x14ac:dyDescent="0.3">
      <c r="B24" s="2193"/>
      <c r="C24" s="2194"/>
      <c r="D24" s="2194"/>
      <c r="E24" s="701"/>
      <c r="F24" s="701"/>
      <c r="G24" s="702"/>
      <c r="H24" s="699">
        <f t="shared" si="0"/>
        <v>0</v>
      </c>
    </row>
    <row r="25" spans="2:8" s="57" customFormat="1" ht="18.75" x14ac:dyDescent="0.3">
      <c r="B25" s="2193"/>
      <c r="C25" s="2194"/>
      <c r="D25" s="2194"/>
      <c r="E25" s="701"/>
      <c r="F25" s="701"/>
      <c r="G25" s="702"/>
      <c r="H25" s="70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196"/>
      <c r="C33" s="2197"/>
      <c r="D33" s="2197"/>
      <c r="E33" s="695"/>
      <c r="F33" s="695"/>
      <c r="G33" s="695"/>
      <c r="H33" s="697"/>
    </row>
    <row r="34" spans="2:8" x14ac:dyDescent="0.25">
      <c r="B34" s="2196"/>
      <c r="C34" s="2197"/>
      <c r="D34" s="2197"/>
      <c r="E34" s="695"/>
      <c r="F34" s="695"/>
      <c r="G34" s="695"/>
      <c r="H34" s="697"/>
    </row>
    <row r="35" spans="2:8" ht="15.75" thickBot="1" x14ac:dyDescent="0.3">
      <c r="B35" s="2198"/>
      <c r="C35" s="2199"/>
      <c r="D35" s="2199"/>
      <c r="E35" s="696"/>
      <c r="F35" s="696"/>
      <c r="G35" s="696"/>
      <c r="H35" s="698"/>
    </row>
    <row r="36" spans="2:8" ht="18.75" x14ac:dyDescent="0.3">
      <c r="G36" s="48" t="s">
        <v>443</v>
      </c>
      <c r="H36" s="64">
        <f>SUM(H13:H25)</f>
        <v>772.8</v>
      </c>
    </row>
    <row r="37" spans="2:8" ht="18.75" x14ac:dyDescent="0.3">
      <c r="G37" s="48" t="s">
        <v>444</v>
      </c>
      <c r="H37" s="64">
        <f>+H36*0.16</f>
        <v>123.648</v>
      </c>
    </row>
    <row r="38" spans="2:8" ht="19.5" thickBot="1" x14ac:dyDescent="0.35">
      <c r="G38" s="49" t="s">
        <v>445</v>
      </c>
      <c r="H38" s="65">
        <f>+H36+H37</f>
        <v>896.44799999999998</v>
      </c>
    </row>
    <row r="40" spans="2:8" x14ac:dyDescent="0.25">
      <c r="B40" s="2186"/>
      <c r="C40" s="2186"/>
      <c r="D40" s="2186"/>
      <c r="E40" s="2186"/>
      <c r="F40" s="2186"/>
    </row>
    <row r="41" spans="2:8" x14ac:dyDescent="0.25">
      <c r="B41" s="2186"/>
      <c r="C41" s="2186"/>
      <c r="D41" s="2186"/>
      <c r="E41" s="2186"/>
      <c r="F41" s="2186"/>
    </row>
    <row r="42" spans="2:8" x14ac:dyDescent="0.25">
      <c r="B42" s="2195" t="s">
        <v>446</v>
      </c>
      <c r="C42" s="2195"/>
      <c r="D42" s="2195"/>
      <c r="E42" s="2195" t="s">
        <v>447</v>
      </c>
      <c r="F42" s="2195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4">
    <tabColor rgb="FFCC33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5703125" style="32" customWidth="1"/>
    <col min="4" max="4" width="16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1147</v>
      </c>
      <c r="E5" s="692" t="s">
        <v>421</v>
      </c>
      <c r="F5" s="33" t="str">
        <f>VLOOKUP(F6,OBRAS!A1:B25,2,FALSE)</f>
        <v>RESIDENCIAL ZURA</v>
      </c>
      <c r="G5" s="1670" t="s">
        <v>423</v>
      </c>
      <c r="H5" s="1674">
        <v>46083</v>
      </c>
    </row>
    <row r="6" spans="2:8" ht="15.75" thickBot="1" x14ac:dyDescent="0.3">
      <c r="B6" s="1669"/>
      <c r="C6" s="1671"/>
      <c r="D6" s="1673"/>
      <c r="E6" s="693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34</v>
      </c>
      <c r="D7" s="36"/>
      <c r="E7" s="36"/>
      <c r="F7" s="35" t="s">
        <v>429</v>
      </c>
      <c r="G7" s="36" t="str">
        <f>VLOOKUP(C7,'BASE DATOS'!A1:J104,7,FALSE)</f>
        <v>ventas01regsagama@gmail.com</v>
      </c>
      <c r="H7" s="41"/>
    </row>
    <row r="8" spans="2:8" x14ac:dyDescent="0.25">
      <c r="B8" s="40" t="s">
        <v>425</v>
      </c>
      <c r="C8" s="38" t="str">
        <f>VLOOKUP(C7,'BASE DATOS'!A1:J105,3,FALSE)</f>
        <v>CELAYA-SALAMANCA LIBRE KM 1.5, COL. ROSALINDA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38060</v>
      </c>
      <c r="H9" s="42"/>
    </row>
    <row r="10" spans="2:8" x14ac:dyDescent="0.25">
      <c r="B10" s="40" t="s">
        <v>427</v>
      </c>
      <c r="C10" s="38" t="str">
        <f>VLOOKUP(C7,'BASE DATOS'!A1:J107,2,FALSE)</f>
        <v>CLH020607SJ1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442 3949657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9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754</v>
      </c>
      <c r="C13" s="1679"/>
      <c r="D13" s="1679"/>
      <c r="E13" s="60">
        <v>1</v>
      </c>
      <c r="F13" s="60" t="s">
        <v>449</v>
      </c>
      <c r="G13" s="62">
        <v>793.10339999999997</v>
      </c>
      <c r="H13" s="56">
        <f>+E13*G13</f>
        <v>793.10339999999997</v>
      </c>
    </row>
    <row r="14" spans="2:8" s="57" customFormat="1" ht="18.75" x14ac:dyDescent="0.3">
      <c r="B14" s="2205" t="s">
        <v>752</v>
      </c>
      <c r="C14" s="2206"/>
      <c r="D14" s="2206"/>
      <c r="E14" s="712">
        <v>1</v>
      </c>
      <c r="F14" s="712" t="s">
        <v>449</v>
      </c>
      <c r="G14" s="713">
        <v>146.55170000000001</v>
      </c>
      <c r="H14" s="710">
        <f>+E14*G14</f>
        <v>146.55170000000001</v>
      </c>
    </row>
    <row r="15" spans="2:8" s="57" customFormat="1" ht="18.75" x14ac:dyDescent="0.3">
      <c r="B15" s="2205" t="s">
        <v>1148</v>
      </c>
      <c r="C15" s="2206"/>
      <c r="D15" s="2206"/>
      <c r="E15" s="712">
        <v>2</v>
      </c>
      <c r="F15" s="712" t="s">
        <v>449</v>
      </c>
      <c r="G15" s="713">
        <v>86.206800000000001</v>
      </c>
      <c r="H15" s="710">
        <f t="shared" ref="H15:H24" si="0">+E15*G15</f>
        <v>172.4136</v>
      </c>
    </row>
    <row r="16" spans="2:8" s="57" customFormat="1" ht="18.75" x14ac:dyDescent="0.3">
      <c r="B16" s="2205" t="s">
        <v>1149</v>
      </c>
      <c r="C16" s="2206"/>
      <c r="D16" s="2206"/>
      <c r="E16" s="712">
        <v>1</v>
      </c>
      <c r="F16" s="712" t="s">
        <v>449</v>
      </c>
      <c r="G16" s="713">
        <v>163.79310000000001</v>
      </c>
      <c r="H16" s="710">
        <f t="shared" si="0"/>
        <v>163.79310000000001</v>
      </c>
    </row>
    <row r="17" spans="2:8" s="57" customFormat="1" ht="18.75" x14ac:dyDescent="0.3">
      <c r="B17" s="2205" t="s">
        <v>1150</v>
      </c>
      <c r="C17" s="2206"/>
      <c r="D17" s="2206"/>
      <c r="E17" s="712">
        <v>1</v>
      </c>
      <c r="F17" s="712" t="s">
        <v>449</v>
      </c>
      <c r="G17" s="713">
        <v>146.55170000000001</v>
      </c>
      <c r="H17" s="710">
        <f t="shared" si="0"/>
        <v>146.55170000000001</v>
      </c>
    </row>
    <row r="18" spans="2:8" s="57" customFormat="1" ht="18.75" x14ac:dyDescent="0.3">
      <c r="B18" s="2205" t="s">
        <v>543</v>
      </c>
      <c r="C18" s="2206"/>
      <c r="D18" s="2206"/>
      <c r="E18" s="712">
        <v>2</v>
      </c>
      <c r="F18" s="712" t="s">
        <v>449</v>
      </c>
      <c r="G18" s="713">
        <v>206.8965</v>
      </c>
      <c r="H18" s="710">
        <f t="shared" si="0"/>
        <v>413.79300000000001</v>
      </c>
    </row>
    <row r="19" spans="2:8" s="57" customFormat="1" ht="18.75" x14ac:dyDescent="0.3">
      <c r="B19" s="2205" t="s">
        <v>544</v>
      </c>
      <c r="C19" s="2206"/>
      <c r="D19" s="2206"/>
      <c r="E19" s="712">
        <v>2</v>
      </c>
      <c r="F19" s="712" t="s">
        <v>449</v>
      </c>
      <c r="G19" s="713">
        <v>129.31030000000001</v>
      </c>
      <c r="H19" s="710">
        <f t="shared" si="0"/>
        <v>258.62060000000002</v>
      </c>
    </row>
    <row r="20" spans="2:8" s="57" customFormat="1" ht="18.75" x14ac:dyDescent="0.3">
      <c r="B20" s="2207" t="s">
        <v>1151</v>
      </c>
      <c r="C20" s="2208"/>
      <c r="D20" s="2208"/>
      <c r="E20" s="712"/>
      <c r="F20" s="712"/>
      <c r="G20" s="713"/>
      <c r="H20" s="710">
        <f t="shared" si="0"/>
        <v>0</v>
      </c>
    </row>
    <row r="21" spans="2:8" s="57" customFormat="1" ht="18.75" x14ac:dyDescent="0.3">
      <c r="B21" s="2205"/>
      <c r="C21" s="2206"/>
      <c r="D21" s="2206"/>
      <c r="E21" s="712"/>
      <c r="F21" s="712"/>
      <c r="G21" s="713"/>
      <c r="H21" s="710">
        <f t="shared" si="0"/>
        <v>0</v>
      </c>
    </row>
    <row r="22" spans="2:8" s="57" customFormat="1" ht="18.75" x14ac:dyDescent="0.3">
      <c r="B22" s="2205"/>
      <c r="C22" s="2206"/>
      <c r="D22" s="2206"/>
      <c r="E22" s="712"/>
      <c r="F22" s="712"/>
      <c r="G22" s="713"/>
      <c r="H22" s="710">
        <f t="shared" si="0"/>
        <v>0</v>
      </c>
    </row>
    <row r="23" spans="2:8" s="57" customFormat="1" ht="18.75" x14ac:dyDescent="0.3">
      <c r="B23" s="2205"/>
      <c r="C23" s="2206"/>
      <c r="D23" s="2206"/>
      <c r="E23" s="712"/>
      <c r="F23" s="712"/>
      <c r="G23" s="713"/>
      <c r="H23" s="710">
        <f t="shared" si="0"/>
        <v>0</v>
      </c>
    </row>
    <row r="24" spans="2:8" s="57" customFormat="1" ht="18.75" x14ac:dyDescent="0.3">
      <c r="B24" s="2205"/>
      <c r="C24" s="2206"/>
      <c r="D24" s="2206"/>
      <c r="E24" s="712"/>
      <c r="F24" s="712"/>
      <c r="G24" s="713"/>
      <c r="H24" s="710">
        <f t="shared" si="0"/>
        <v>0</v>
      </c>
    </row>
    <row r="25" spans="2:8" s="57" customFormat="1" ht="18.75" x14ac:dyDescent="0.3">
      <c r="B25" s="2205"/>
      <c r="C25" s="2206"/>
      <c r="D25" s="2206"/>
      <c r="E25" s="712"/>
      <c r="F25" s="712"/>
      <c r="G25" s="713"/>
      <c r="H25" s="71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01"/>
      <c r="C33" s="2202"/>
      <c r="D33" s="2202"/>
      <c r="E33" s="706"/>
      <c r="F33" s="706"/>
      <c r="G33" s="706"/>
      <c r="H33" s="708"/>
    </row>
    <row r="34" spans="2:8" x14ac:dyDescent="0.25">
      <c r="B34" s="2201"/>
      <c r="C34" s="2202"/>
      <c r="D34" s="2202"/>
      <c r="E34" s="706"/>
      <c r="F34" s="706"/>
      <c r="G34" s="706"/>
      <c r="H34" s="708"/>
    </row>
    <row r="35" spans="2:8" ht="15.75" thickBot="1" x14ac:dyDescent="0.3">
      <c r="B35" s="2203"/>
      <c r="C35" s="2204"/>
      <c r="D35" s="2204"/>
      <c r="E35" s="707"/>
      <c r="F35" s="707"/>
      <c r="G35" s="707"/>
      <c r="H35" s="709"/>
    </row>
    <row r="36" spans="2:8" ht="18.75" x14ac:dyDescent="0.3">
      <c r="G36" s="48" t="s">
        <v>443</v>
      </c>
      <c r="H36" s="64">
        <f>SUM(H13:H25)</f>
        <v>2094.8271000000004</v>
      </c>
    </row>
    <row r="37" spans="2:8" ht="18.75" x14ac:dyDescent="0.3">
      <c r="G37" s="48" t="s">
        <v>444</v>
      </c>
      <c r="H37" s="64">
        <f>+H36*0.16</f>
        <v>335.17233600000009</v>
      </c>
    </row>
    <row r="38" spans="2:8" ht="19.5" thickBot="1" x14ac:dyDescent="0.35">
      <c r="G38" s="49" t="s">
        <v>445</v>
      </c>
      <c r="H38" s="65">
        <f>+H36+H37</f>
        <v>2429.9994360000005</v>
      </c>
    </row>
    <row r="40" spans="2:8" x14ac:dyDescent="0.25">
      <c r="B40" s="2197"/>
      <c r="C40" s="2197"/>
      <c r="D40" s="2197"/>
      <c r="E40" s="2197"/>
      <c r="F40" s="2197"/>
    </row>
    <row r="41" spans="2:8" x14ac:dyDescent="0.25">
      <c r="B41" s="2197"/>
      <c r="C41" s="2197"/>
      <c r="D41" s="2197"/>
      <c r="E41" s="2197"/>
      <c r="F41" s="2197"/>
    </row>
    <row r="42" spans="2:8" x14ac:dyDescent="0.25">
      <c r="B42" s="2200" t="s">
        <v>446</v>
      </c>
      <c r="C42" s="2200"/>
      <c r="D42" s="2200"/>
      <c r="E42" s="2200" t="s">
        <v>447</v>
      </c>
      <c r="F42" s="220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5">
    <tabColor rgb="FFC000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2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1152</v>
      </c>
      <c r="E5" s="692" t="s">
        <v>421</v>
      </c>
      <c r="F5" s="33" t="str">
        <f>VLOOKUP(F6,OBRAS!A1:B25,2,FALSE)</f>
        <v>EL ENSINO</v>
      </c>
      <c r="G5" s="1670" t="s">
        <v>423</v>
      </c>
      <c r="H5" s="1674">
        <v>46083</v>
      </c>
    </row>
    <row r="6" spans="2:8" ht="15.75" thickBot="1" x14ac:dyDescent="0.3">
      <c r="B6" s="1669"/>
      <c r="C6" s="1671"/>
      <c r="D6" s="1673"/>
      <c r="E6" s="693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46</v>
      </c>
      <c r="D7" s="36"/>
      <c r="E7" s="36"/>
      <c r="F7" s="35" t="s">
        <v>429</v>
      </c>
      <c r="G7" s="36" t="str">
        <f>VLOOKUP(C7,'BASE DATOS'!A1:J104,7,FALSE)</f>
        <v>facturacion@basei.com.mx</v>
      </c>
      <c r="H7" s="41"/>
    </row>
    <row r="8" spans="2:8" x14ac:dyDescent="0.25">
      <c r="B8" s="40" t="s">
        <v>425</v>
      </c>
      <c r="C8" s="38" t="str">
        <f>VLOOKUP(C7,'BASE DATOS'!A1:J105,3,FALSE)</f>
        <v>GUADALAJARA, JALISCO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GUADALAJARA, JCO</v>
      </c>
      <c r="D9" s="38"/>
      <c r="E9" s="38"/>
      <c r="F9" s="37" t="s">
        <v>431</v>
      </c>
      <c r="G9" s="50">
        <f>VLOOKUP(C7,'BASE DATOS'!A1:J106,9,FALSE)</f>
        <v>45601</v>
      </c>
      <c r="H9" s="42"/>
    </row>
    <row r="10" spans="2:8" x14ac:dyDescent="0.25">
      <c r="B10" s="40" t="s">
        <v>427</v>
      </c>
      <c r="C10" s="38" t="str">
        <f>VLOOKUP(C7,'BASE DATOS'!A1:J107,2,FALSE)</f>
        <v>DBA100126LU2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33 13481856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9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1153</v>
      </c>
      <c r="C13" s="1679"/>
      <c r="D13" s="1679"/>
      <c r="E13" s="60">
        <v>2</v>
      </c>
      <c r="F13" s="60" t="s">
        <v>449</v>
      </c>
      <c r="G13" s="62">
        <v>8500</v>
      </c>
      <c r="H13" s="56">
        <f>+E13*G13</f>
        <v>17000</v>
      </c>
    </row>
    <row r="14" spans="2:8" s="57" customFormat="1" ht="18.75" x14ac:dyDescent="0.3">
      <c r="B14" s="2207" t="s">
        <v>814</v>
      </c>
      <c r="C14" s="2208"/>
      <c r="D14" s="2208"/>
      <c r="E14" s="712"/>
      <c r="F14" s="712"/>
      <c r="G14" s="713"/>
      <c r="H14" s="710">
        <f>+E14*G14</f>
        <v>0</v>
      </c>
    </row>
    <row r="15" spans="2:8" s="57" customFormat="1" ht="18.75" x14ac:dyDescent="0.3">
      <c r="B15" s="2205"/>
      <c r="C15" s="2206"/>
      <c r="D15" s="2206"/>
      <c r="E15" s="712"/>
      <c r="F15" s="712"/>
      <c r="G15" s="713"/>
      <c r="H15" s="710">
        <f t="shared" ref="H15:H24" si="0">+E15*G15</f>
        <v>0</v>
      </c>
    </row>
    <row r="16" spans="2:8" s="57" customFormat="1" ht="18.75" x14ac:dyDescent="0.3">
      <c r="B16" s="2205"/>
      <c r="C16" s="2206"/>
      <c r="D16" s="2206"/>
      <c r="E16" s="712"/>
      <c r="F16" s="712"/>
      <c r="G16" s="713"/>
      <c r="H16" s="710">
        <f t="shared" si="0"/>
        <v>0</v>
      </c>
    </row>
    <row r="17" spans="2:8" s="57" customFormat="1" ht="18.75" x14ac:dyDescent="0.3">
      <c r="B17" s="2205"/>
      <c r="C17" s="2206"/>
      <c r="D17" s="2206"/>
      <c r="E17" s="712"/>
      <c r="F17" s="712"/>
      <c r="G17" s="713"/>
      <c r="H17" s="710">
        <f t="shared" si="0"/>
        <v>0</v>
      </c>
    </row>
    <row r="18" spans="2:8" s="57" customFormat="1" ht="18.75" x14ac:dyDescent="0.3">
      <c r="B18" s="2205"/>
      <c r="C18" s="2206"/>
      <c r="D18" s="2206"/>
      <c r="E18" s="712"/>
      <c r="F18" s="712"/>
      <c r="G18" s="713"/>
      <c r="H18" s="710">
        <f t="shared" si="0"/>
        <v>0</v>
      </c>
    </row>
    <row r="19" spans="2:8" s="57" customFormat="1" ht="18.75" x14ac:dyDescent="0.3">
      <c r="B19" s="2205"/>
      <c r="C19" s="2206"/>
      <c r="D19" s="2206"/>
      <c r="E19" s="712"/>
      <c r="F19" s="712"/>
      <c r="G19" s="713"/>
      <c r="H19" s="710">
        <f t="shared" si="0"/>
        <v>0</v>
      </c>
    </row>
    <row r="20" spans="2:8" s="57" customFormat="1" ht="18.75" x14ac:dyDescent="0.3">
      <c r="B20" s="2205"/>
      <c r="C20" s="2206"/>
      <c r="D20" s="2206"/>
      <c r="E20" s="712"/>
      <c r="F20" s="712"/>
      <c r="G20" s="713"/>
      <c r="H20" s="710">
        <f t="shared" si="0"/>
        <v>0</v>
      </c>
    </row>
    <row r="21" spans="2:8" s="57" customFormat="1" ht="18.75" x14ac:dyDescent="0.3">
      <c r="B21" s="2205"/>
      <c r="C21" s="2206"/>
      <c r="D21" s="2206"/>
      <c r="E21" s="712"/>
      <c r="F21" s="712"/>
      <c r="G21" s="713"/>
      <c r="H21" s="710">
        <f t="shared" si="0"/>
        <v>0</v>
      </c>
    </row>
    <row r="22" spans="2:8" s="57" customFormat="1" ht="18.75" x14ac:dyDescent="0.3">
      <c r="B22" s="2205"/>
      <c r="C22" s="2206"/>
      <c r="D22" s="2206"/>
      <c r="E22" s="712"/>
      <c r="F22" s="712"/>
      <c r="G22" s="713"/>
      <c r="H22" s="710">
        <f t="shared" si="0"/>
        <v>0</v>
      </c>
    </row>
    <row r="23" spans="2:8" s="57" customFormat="1" ht="18.75" x14ac:dyDescent="0.3">
      <c r="B23" s="2205"/>
      <c r="C23" s="2206"/>
      <c r="D23" s="2206"/>
      <c r="E23" s="712"/>
      <c r="F23" s="712"/>
      <c r="G23" s="713"/>
      <c r="H23" s="710">
        <f t="shared" si="0"/>
        <v>0</v>
      </c>
    </row>
    <row r="24" spans="2:8" s="57" customFormat="1" ht="18.75" x14ac:dyDescent="0.3">
      <c r="B24" s="2205"/>
      <c r="C24" s="2206"/>
      <c r="D24" s="2206"/>
      <c r="E24" s="712"/>
      <c r="F24" s="712"/>
      <c r="G24" s="713"/>
      <c r="H24" s="710">
        <f t="shared" si="0"/>
        <v>0</v>
      </c>
    </row>
    <row r="25" spans="2:8" s="57" customFormat="1" ht="18.75" x14ac:dyDescent="0.3">
      <c r="B25" s="2205"/>
      <c r="C25" s="2206"/>
      <c r="D25" s="2206"/>
      <c r="E25" s="712"/>
      <c r="F25" s="712"/>
      <c r="G25" s="713"/>
      <c r="H25" s="71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01"/>
      <c r="C33" s="2202"/>
      <c r="D33" s="2202"/>
      <c r="E33" s="706"/>
      <c r="F33" s="706"/>
      <c r="G33" s="706"/>
      <c r="H33" s="708"/>
    </row>
    <row r="34" spans="2:8" x14ac:dyDescent="0.25">
      <c r="B34" s="2201"/>
      <c r="C34" s="2202"/>
      <c r="D34" s="2202"/>
      <c r="E34" s="706"/>
      <c r="F34" s="706"/>
      <c r="G34" s="706"/>
      <c r="H34" s="708"/>
    </row>
    <row r="35" spans="2:8" ht="15.75" thickBot="1" x14ac:dyDescent="0.3">
      <c r="B35" s="2203"/>
      <c r="C35" s="2204"/>
      <c r="D35" s="2204"/>
      <c r="E35" s="707"/>
      <c r="F35" s="707"/>
      <c r="G35" s="707"/>
      <c r="H35" s="709"/>
    </row>
    <row r="36" spans="2:8" ht="18.75" x14ac:dyDescent="0.3">
      <c r="G36" s="48" t="s">
        <v>443</v>
      </c>
      <c r="H36" s="64">
        <f>SUM(H13:H25)</f>
        <v>17000</v>
      </c>
    </row>
    <row r="37" spans="2:8" ht="18.75" x14ac:dyDescent="0.3">
      <c r="G37" s="48" t="s">
        <v>444</v>
      </c>
      <c r="H37" s="64">
        <f>+H36*0.16</f>
        <v>2720</v>
      </c>
    </row>
    <row r="38" spans="2:8" ht="19.5" thickBot="1" x14ac:dyDescent="0.35">
      <c r="G38" s="49" t="s">
        <v>445</v>
      </c>
      <c r="H38" s="65">
        <f>+H36+H37</f>
        <v>19720</v>
      </c>
    </row>
    <row r="40" spans="2:8" x14ac:dyDescent="0.25">
      <c r="B40" s="2197"/>
      <c r="C40" s="2197"/>
      <c r="D40" s="2197"/>
      <c r="E40" s="2197"/>
      <c r="F40" s="2197"/>
    </row>
    <row r="41" spans="2:8" x14ac:dyDescent="0.25">
      <c r="B41" s="2197"/>
      <c r="C41" s="2197"/>
      <c r="D41" s="2197"/>
      <c r="E41" s="2197"/>
      <c r="F41" s="2197"/>
    </row>
    <row r="42" spans="2:8" x14ac:dyDescent="0.25">
      <c r="B42" s="2200" t="s">
        <v>446</v>
      </c>
      <c r="C42" s="2200"/>
      <c r="D42" s="2200"/>
      <c r="E42" s="2200" t="s">
        <v>447</v>
      </c>
      <c r="F42" s="220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6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5703125" style="32" customWidth="1"/>
    <col min="4" max="4" width="15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1154</v>
      </c>
      <c r="E5" s="692" t="s">
        <v>421</v>
      </c>
      <c r="F5" s="33" t="str">
        <f>VLOOKUP(F6,OBRAS!A1:B25,2,FALSE)</f>
        <v>EL TAJO</v>
      </c>
      <c r="G5" s="1670" t="s">
        <v>423</v>
      </c>
      <c r="H5" s="1674">
        <v>46083</v>
      </c>
    </row>
    <row r="6" spans="2:8" ht="15.75" thickBot="1" x14ac:dyDescent="0.3">
      <c r="B6" s="1669"/>
      <c r="C6" s="1671"/>
      <c r="D6" s="1673"/>
      <c r="E6" s="693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DATOS'!A1:J104,7,FALSE)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DATOS'!A1:J105,3,FALSE)</f>
        <v>AV. IRRIGACION #111-BIS COL. ALFREDO VAZQUEZ BONFIL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GAPA741116TQ6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PERSONAS FISICAS CON ACTIVIDAD EMPRESARIAL Y PROF</v>
      </c>
      <c r="D11" s="38"/>
      <c r="E11" s="38"/>
      <c r="F11" s="37" t="s">
        <v>433</v>
      </c>
      <c r="G11" s="38" t="str">
        <f>VLOOKUP(C7,'BASE DATOS'!A1:J108,6,FALSE)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9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906</v>
      </c>
      <c r="C13" s="1679"/>
      <c r="D13" s="1679"/>
      <c r="E13" s="60">
        <v>1</v>
      </c>
      <c r="F13" s="60" t="s">
        <v>449</v>
      </c>
      <c r="G13" s="62">
        <v>1034.48</v>
      </c>
      <c r="H13" s="56">
        <f>+E13*G13</f>
        <v>1034.48</v>
      </c>
    </row>
    <row r="14" spans="2:8" s="57" customFormat="1" ht="18.75" x14ac:dyDescent="0.3">
      <c r="B14" s="2207" t="s">
        <v>560</v>
      </c>
      <c r="C14" s="2208"/>
      <c r="D14" s="2208"/>
      <c r="E14" s="712"/>
      <c r="F14" s="712"/>
      <c r="G14" s="713"/>
      <c r="H14" s="710">
        <f>+E14*G14</f>
        <v>0</v>
      </c>
    </row>
    <row r="15" spans="2:8" s="57" customFormat="1" ht="18.75" x14ac:dyDescent="0.3">
      <c r="B15" s="2205"/>
      <c r="C15" s="2206"/>
      <c r="D15" s="2206"/>
      <c r="E15" s="712"/>
      <c r="F15" s="712"/>
      <c r="G15" s="713"/>
      <c r="H15" s="710">
        <f t="shared" ref="H15:H24" si="0">+E15*G15</f>
        <v>0</v>
      </c>
    </row>
    <row r="16" spans="2:8" s="57" customFormat="1" ht="18.75" x14ac:dyDescent="0.3">
      <c r="B16" s="2205"/>
      <c r="C16" s="2206"/>
      <c r="D16" s="2206"/>
      <c r="E16" s="712"/>
      <c r="F16" s="712"/>
      <c r="G16" s="713"/>
      <c r="H16" s="710">
        <f t="shared" si="0"/>
        <v>0</v>
      </c>
    </row>
    <row r="17" spans="2:8" s="57" customFormat="1" ht="18.75" x14ac:dyDescent="0.3">
      <c r="B17" s="2205"/>
      <c r="C17" s="2206"/>
      <c r="D17" s="2206"/>
      <c r="E17" s="712"/>
      <c r="F17" s="712"/>
      <c r="G17" s="713"/>
      <c r="H17" s="710">
        <f t="shared" si="0"/>
        <v>0</v>
      </c>
    </row>
    <row r="18" spans="2:8" s="57" customFormat="1" ht="18.75" x14ac:dyDescent="0.3">
      <c r="B18" s="2205"/>
      <c r="C18" s="2206"/>
      <c r="D18" s="2206"/>
      <c r="E18" s="712"/>
      <c r="F18" s="712"/>
      <c r="G18" s="713"/>
      <c r="H18" s="710">
        <f t="shared" si="0"/>
        <v>0</v>
      </c>
    </row>
    <row r="19" spans="2:8" s="57" customFormat="1" ht="18.75" x14ac:dyDescent="0.3">
      <c r="B19" s="2205"/>
      <c r="C19" s="2206"/>
      <c r="D19" s="2206"/>
      <c r="E19" s="712"/>
      <c r="F19" s="712"/>
      <c r="G19" s="713"/>
      <c r="H19" s="710">
        <f t="shared" si="0"/>
        <v>0</v>
      </c>
    </row>
    <row r="20" spans="2:8" s="57" customFormat="1" ht="18.75" x14ac:dyDescent="0.3">
      <c r="B20" s="2205"/>
      <c r="C20" s="2206"/>
      <c r="D20" s="2206"/>
      <c r="E20" s="712"/>
      <c r="F20" s="712"/>
      <c r="G20" s="713"/>
      <c r="H20" s="710">
        <f t="shared" si="0"/>
        <v>0</v>
      </c>
    </row>
    <row r="21" spans="2:8" s="57" customFormat="1" ht="18.75" x14ac:dyDescent="0.3">
      <c r="B21" s="2205"/>
      <c r="C21" s="2206"/>
      <c r="D21" s="2206"/>
      <c r="E21" s="712"/>
      <c r="F21" s="712"/>
      <c r="G21" s="713"/>
      <c r="H21" s="710">
        <f t="shared" si="0"/>
        <v>0</v>
      </c>
    </row>
    <row r="22" spans="2:8" s="57" customFormat="1" ht="18.75" x14ac:dyDescent="0.3">
      <c r="B22" s="2205"/>
      <c r="C22" s="2206"/>
      <c r="D22" s="2206"/>
      <c r="E22" s="712"/>
      <c r="F22" s="712"/>
      <c r="G22" s="713"/>
      <c r="H22" s="710">
        <f t="shared" si="0"/>
        <v>0</v>
      </c>
    </row>
    <row r="23" spans="2:8" s="57" customFormat="1" ht="18.75" x14ac:dyDescent="0.3">
      <c r="B23" s="2205"/>
      <c r="C23" s="2206"/>
      <c r="D23" s="2206"/>
      <c r="E23" s="712"/>
      <c r="F23" s="712"/>
      <c r="G23" s="713"/>
      <c r="H23" s="710">
        <f t="shared" si="0"/>
        <v>0</v>
      </c>
    </row>
    <row r="24" spans="2:8" s="57" customFormat="1" ht="18.75" x14ac:dyDescent="0.3">
      <c r="B24" s="2205"/>
      <c r="C24" s="2206"/>
      <c r="D24" s="2206"/>
      <c r="E24" s="712"/>
      <c r="F24" s="712"/>
      <c r="G24" s="713"/>
      <c r="H24" s="710">
        <f t="shared" si="0"/>
        <v>0</v>
      </c>
    </row>
    <row r="25" spans="2:8" s="57" customFormat="1" ht="18.75" x14ac:dyDescent="0.3">
      <c r="B25" s="2205"/>
      <c r="C25" s="2206"/>
      <c r="D25" s="2206"/>
      <c r="E25" s="712"/>
      <c r="F25" s="712"/>
      <c r="G25" s="713"/>
      <c r="H25" s="71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01"/>
      <c r="C33" s="2202"/>
      <c r="D33" s="2202"/>
      <c r="E33" s="706"/>
      <c r="F33" s="706"/>
      <c r="G33" s="706"/>
      <c r="H33" s="708"/>
    </row>
    <row r="34" spans="2:8" x14ac:dyDescent="0.25">
      <c r="B34" s="2201"/>
      <c r="C34" s="2202"/>
      <c r="D34" s="2202"/>
      <c r="E34" s="706"/>
      <c r="F34" s="706"/>
      <c r="G34" s="706"/>
      <c r="H34" s="708"/>
    </row>
    <row r="35" spans="2:8" ht="15.75" thickBot="1" x14ac:dyDescent="0.3">
      <c r="B35" s="2203"/>
      <c r="C35" s="2204"/>
      <c r="D35" s="2204"/>
      <c r="E35" s="707"/>
      <c r="F35" s="707"/>
      <c r="G35" s="707"/>
      <c r="H35" s="709"/>
    </row>
    <row r="36" spans="2:8" ht="18.75" x14ac:dyDescent="0.3">
      <c r="G36" s="48" t="s">
        <v>443</v>
      </c>
      <c r="H36" s="64">
        <f>SUM(H13:H25)</f>
        <v>1034.48</v>
      </c>
    </row>
    <row r="37" spans="2:8" ht="18.75" x14ac:dyDescent="0.3">
      <c r="G37" s="48" t="s">
        <v>444</v>
      </c>
      <c r="H37" s="64">
        <f>+H36*0.16</f>
        <v>165.51680000000002</v>
      </c>
    </row>
    <row r="38" spans="2:8" ht="19.5" thickBot="1" x14ac:dyDescent="0.35">
      <c r="G38" s="49" t="s">
        <v>445</v>
      </c>
      <c r="H38" s="65">
        <f>+H36+H37</f>
        <v>1199.9968000000001</v>
      </c>
    </row>
    <row r="40" spans="2:8" x14ac:dyDescent="0.25">
      <c r="B40" s="2197"/>
      <c r="C40" s="2197"/>
      <c r="D40" s="2197"/>
      <c r="E40" s="2197"/>
      <c r="F40" s="2197"/>
    </row>
    <row r="41" spans="2:8" x14ac:dyDescent="0.25">
      <c r="B41" s="2197"/>
      <c r="C41" s="2197"/>
      <c r="D41" s="2197"/>
      <c r="E41" s="2197"/>
      <c r="F41" s="2197"/>
    </row>
    <row r="42" spans="2:8" x14ac:dyDescent="0.25">
      <c r="B42" s="2200" t="s">
        <v>446</v>
      </c>
      <c r="C42" s="2200"/>
      <c r="D42" s="2200"/>
      <c r="E42" s="2200" t="s">
        <v>447</v>
      </c>
      <c r="F42" s="220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7">
    <tabColor rgb="FFC000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-1776</v>
      </c>
      <c r="E5" s="692" t="s">
        <v>421</v>
      </c>
      <c r="F5" s="33" t="str">
        <f>VLOOKUP(F6,OBRAS!A1:B25,2,FALSE)</f>
        <v>VALENC, ENSINO, TAJO</v>
      </c>
      <c r="G5" s="1670" t="s">
        <v>423</v>
      </c>
      <c r="H5" s="1674">
        <v>46084</v>
      </c>
    </row>
    <row r="6" spans="2:8" ht="15.75" thickBot="1" x14ac:dyDescent="0.3">
      <c r="B6" s="1669"/>
      <c r="C6" s="1671"/>
      <c r="D6" s="1673"/>
      <c r="E6" s="693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46</v>
      </c>
      <c r="D7" s="36"/>
      <c r="E7" s="36"/>
      <c r="F7" s="35" t="s">
        <v>429</v>
      </c>
      <c r="G7" s="36" t="str">
        <f>VLOOKUP(C7,'BASE DATOS'!A1:J104,7,FALSE)</f>
        <v>facturacion@basei.com.mx</v>
      </c>
      <c r="H7" s="41"/>
    </row>
    <row r="8" spans="2:8" x14ac:dyDescent="0.25">
      <c r="B8" s="40" t="s">
        <v>425</v>
      </c>
      <c r="C8" s="38" t="str">
        <f>VLOOKUP(C7,'BASE DATOS'!A1:J105,3,FALSE)</f>
        <v>GUADALAJARA, JALISCO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GUADALAJARA, JCO</v>
      </c>
      <c r="D9" s="38"/>
      <c r="E9" s="38"/>
      <c r="F9" s="37" t="s">
        <v>431</v>
      </c>
      <c r="G9" s="50">
        <f>VLOOKUP(C7,'BASE DATOS'!A1:J106,9,FALSE)</f>
        <v>45601</v>
      </c>
      <c r="H9" s="42"/>
    </row>
    <row r="10" spans="2:8" x14ac:dyDescent="0.25">
      <c r="B10" s="40" t="s">
        <v>427</v>
      </c>
      <c r="C10" s="38" t="str">
        <f>VLOOKUP(C7,'BASE DATOS'!A1:J107,2,FALSE)</f>
        <v>DBA100126LU2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33 13481856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9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1155</v>
      </c>
      <c r="C13" s="1679"/>
      <c r="D13" s="1679"/>
      <c r="E13" s="60">
        <v>1</v>
      </c>
      <c r="F13" s="60" t="s">
        <v>449</v>
      </c>
      <c r="G13" s="62">
        <v>8500</v>
      </c>
      <c r="H13" s="56">
        <f>+E13*G13</f>
        <v>8500</v>
      </c>
    </row>
    <row r="14" spans="2:8" s="57" customFormat="1" ht="18.75" x14ac:dyDescent="0.3">
      <c r="B14" s="2205" t="s">
        <v>1156</v>
      </c>
      <c r="C14" s="2206"/>
      <c r="D14" s="2206"/>
      <c r="E14" s="712">
        <v>1</v>
      </c>
      <c r="F14" s="712" t="s">
        <v>449</v>
      </c>
      <c r="G14" s="713">
        <v>9800</v>
      </c>
      <c r="H14" s="710">
        <f>+E14*G14</f>
        <v>9800</v>
      </c>
    </row>
    <row r="15" spans="2:8" s="57" customFormat="1" ht="18.75" x14ac:dyDescent="0.3">
      <c r="B15" s="2207" t="s">
        <v>1157</v>
      </c>
      <c r="C15" s="2208"/>
      <c r="D15" s="2208"/>
      <c r="E15" s="712"/>
      <c r="F15" s="712"/>
      <c r="G15" s="713"/>
      <c r="H15" s="710">
        <f t="shared" ref="H15:H24" si="0">+E15*G15</f>
        <v>0</v>
      </c>
    </row>
    <row r="16" spans="2:8" s="57" customFormat="1" ht="18.75" x14ac:dyDescent="0.3">
      <c r="B16" s="2205"/>
      <c r="C16" s="2206"/>
      <c r="D16" s="2206"/>
      <c r="E16" s="712"/>
      <c r="F16" s="712"/>
      <c r="G16" s="713"/>
      <c r="H16" s="710">
        <f t="shared" si="0"/>
        <v>0</v>
      </c>
    </row>
    <row r="17" spans="2:8" s="57" customFormat="1" ht="18.75" x14ac:dyDescent="0.3">
      <c r="B17" s="2205"/>
      <c r="C17" s="2206"/>
      <c r="D17" s="2206"/>
      <c r="E17" s="712"/>
      <c r="F17" s="712"/>
      <c r="G17" s="713"/>
      <c r="H17" s="710">
        <f t="shared" si="0"/>
        <v>0</v>
      </c>
    </row>
    <row r="18" spans="2:8" s="57" customFormat="1" ht="18.75" x14ac:dyDescent="0.3">
      <c r="B18" s="2205"/>
      <c r="C18" s="2206"/>
      <c r="D18" s="2206"/>
      <c r="E18" s="712"/>
      <c r="F18" s="712"/>
      <c r="G18" s="713"/>
      <c r="H18" s="710">
        <f t="shared" si="0"/>
        <v>0</v>
      </c>
    </row>
    <row r="19" spans="2:8" s="57" customFormat="1" ht="18.75" x14ac:dyDescent="0.3">
      <c r="B19" s="2205"/>
      <c r="C19" s="2206"/>
      <c r="D19" s="2206"/>
      <c r="E19" s="712"/>
      <c r="F19" s="712"/>
      <c r="G19" s="713"/>
      <c r="H19" s="710">
        <f t="shared" si="0"/>
        <v>0</v>
      </c>
    </row>
    <row r="20" spans="2:8" s="57" customFormat="1" ht="18.75" x14ac:dyDescent="0.3">
      <c r="B20" s="2205"/>
      <c r="C20" s="2206"/>
      <c r="D20" s="2206"/>
      <c r="E20" s="712"/>
      <c r="F20" s="712"/>
      <c r="G20" s="713"/>
      <c r="H20" s="710">
        <f t="shared" si="0"/>
        <v>0</v>
      </c>
    </row>
    <row r="21" spans="2:8" s="57" customFormat="1" ht="18.75" x14ac:dyDescent="0.3">
      <c r="B21" s="2205"/>
      <c r="C21" s="2206"/>
      <c r="D21" s="2206"/>
      <c r="E21" s="712"/>
      <c r="F21" s="712"/>
      <c r="G21" s="713"/>
      <c r="H21" s="710">
        <f t="shared" si="0"/>
        <v>0</v>
      </c>
    </row>
    <row r="22" spans="2:8" s="57" customFormat="1" ht="18.75" x14ac:dyDescent="0.3">
      <c r="B22" s="2205"/>
      <c r="C22" s="2206"/>
      <c r="D22" s="2206"/>
      <c r="E22" s="712"/>
      <c r="F22" s="712"/>
      <c r="G22" s="713"/>
      <c r="H22" s="710">
        <f t="shared" si="0"/>
        <v>0</v>
      </c>
    </row>
    <row r="23" spans="2:8" s="57" customFormat="1" ht="18.75" x14ac:dyDescent="0.3">
      <c r="B23" s="2205"/>
      <c r="C23" s="2206"/>
      <c r="D23" s="2206"/>
      <c r="E23" s="712"/>
      <c r="F23" s="712"/>
      <c r="G23" s="713"/>
      <c r="H23" s="710">
        <f t="shared" si="0"/>
        <v>0</v>
      </c>
    </row>
    <row r="24" spans="2:8" s="57" customFormat="1" ht="18.75" x14ac:dyDescent="0.3">
      <c r="B24" s="2205"/>
      <c r="C24" s="2206"/>
      <c r="D24" s="2206"/>
      <c r="E24" s="712"/>
      <c r="F24" s="712"/>
      <c r="G24" s="713"/>
      <c r="H24" s="710">
        <f t="shared" si="0"/>
        <v>0</v>
      </c>
    </row>
    <row r="25" spans="2:8" s="57" customFormat="1" ht="18.75" x14ac:dyDescent="0.3">
      <c r="B25" s="2205"/>
      <c r="C25" s="2206"/>
      <c r="D25" s="2206"/>
      <c r="E25" s="712"/>
      <c r="F25" s="712"/>
      <c r="G25" s="713"/>
      <c r="H25" s="71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01"/>
      <c r="C33" s="2202"/>
      <c r="D33" s="2202"/>
      <c r="E33" s="706"/>
      <c r="F33" s="706"/>
      <c r="G33" s="706"/>
      <c r="H33" s="708"/>
    </row>
    <row r="34" spans="2:8" x14ac:dyDescent="0.25">
      <c r="B34" s="2201"/>
      <c r="C34" s="2202"/>
      <c r="D34" s="2202"/>
      <c r="E34" s="706"/>
      <c r="F34" s="706"/>
      <c r="G34" s="706"/>
      <c r="H34" s="708"/>
    </row>
    <row r="35" spans="2:8" ht="15.75" thickBot="1" x14ac:dyDescent="0.3">
      <c r="B35" s="2203"/>
      <c r="C35" s="2204"/>
      <c r="D35" s="2204"/>
      <c r="E35" s="707"/>
      <c r="F35" s="707"/>
      <c r="G35" s="707"/>
      <c r="H35" s="709"/>
    </row>
    <row r="36" spans="2:8" ht="18.75" x14ac:dyDescent="0.3">
      <c r="G36" s="48" t="s">
        <v>443</v>
      </c>
      <c r="H36" s="64">
        <f>SUM(H13:H25)</f>
        <v>18300</v>
      </c>
    </row>
    <row r="37" spans="2:8" ht="18.75" x14ac:dyDescent="0.3">
      <c r="G37" s="48" t="s">
        <v>444</v>
      </c>
      <c r="H37" s="64">
        <f>+H36*0.16</f>
        <v>2928</v>
      </c>
    </row>
    <row r="38" spans="2:8" ht="19.5" thickBot="1" x14ac:dyDescent="0.35">
      <c r="G38" s="49" t="s">
        <v>445</v>
      </c>
      <c r="H38" s="65">
        <f>+H36+H37</f>
        <v>21228</v>
      </c>
    </row>
    <row r="40" spans="2:8" x14ac:dyDescent="0.25">
      <c r="B40" s="2197"/>
      <c r="C40" s="2197"/>
      <c r="D40" s="2197"/>
      <c r="E40" s="2197"/>
      <c r="F40" s="2197"/>
    </row>
    <row r="41" spans="2:8" x14ac:dyDescent="0.25">
      <c r="B41" s="2197"/>
      <c r="C41" s="2197"/>
      <c r="D41" s="2197"/>
      <c r="E41" s="2197"/>
      <c r="F41" s="2197"/>
    </row>
    <row r="42" spans="2:8" x14ac:dyDescent="0.25">
      <c r="B42" s="2200" t="s">
        <v>446</v>
      </c>
      <c r="C42" s="2200"/>
      <c r="D42" s="2200"/>
      <c r="E42" s="2200" t="s">
        <v>447</v>
      </c>
      <c r="F42" s="220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8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140625" style="32" customWidth="1"/>
    <col min="4" max="4" width="15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-1777</v>
      </c>
      <c r="E5" s="692" t="s">
        <v>421</v>
      </c>
      <c r="F5" s="33" t="str">
        <f>VLOOKUP(F6,OBRAS!A1:B25,2,FALSE)</f>
        <v>VALENC, ENSINO, TAJO</v>
      </c>
      <c r="G5" s="1670" t="s">
        <v>423</v>
      </c>
      <c r="H5" s="1674">
        <v>46084</v>
      </c>
    </row>
    <row r="6" spans="2:8" ht="15.75" thickBot="1" x14ac:dyDescent="0.3">
      <c r="B6" s="1669"/>
      <c r="C6" s="1671"/>
      <c r="D6" s="1673"/>
      <c r="E6" s="693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DATOS'!A1:J104,7,FALSE)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DATOS'!A1:J105,3,FALSE)</f>
        <v>AV. MEXICO JAPON #412 INT. 55 MICROPARQUE INDUSTRIAL</v>
      </c>
      <c r="D8" s="38"/>
      <c r="E8" s="38"/>
      <c r="F8" s="37" t="s">
        <v>430</v>
      </c>
      <c r="G8" s="38" t="str">
        <f>VLOOKUP(C7,'BASE DATOS'!A1:J105,8,FALSE)</f>
        <v>LUBRICANTES</v>
      </c>
      <c r="H8" s="42"/>
    </row>
    <row r="9" spans="2:8" x14ac:dyDescent="0.25">
      <c r="B9" s="40" t="s">
        <v>426</v>
      </c>
      <c r="C9" s="38" t="str">
        <f>VLOOKUP(C7,'BASE DATOS'!A1:J106,4,FALSE)</f>
        <v>CELAYA, GTO</v>
      </c>
      <c r="D9" s="38"/>
      <c r="E9" s="38"/>
      <c r="F9" s="37" t="s">
        <v>431</v>
      </c>
      <c r="G9" s="50">
        <f>VLOOKUP(C7,'BASE DATOS'!A1:J106,9,FALSE)</f>
        <v>38010</v>
      </c>
      <c r="H9" s="42"/>
    </row>
    <row r="10" spans="2:8" x14ac:dyDescent="0.25">
      <c r="B10" s="40" t="s">
        <v>427</v>
      </c>
      <c r="C10" s="38" t="str">
        <f>VLOOKUP(C7,'BASE DATOS'!A1:J107,2,FALSE)</f>
        <v>LBA880808D36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9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1158</v>
      </c>
      <c r="C13" s="1679"/>
      <c r="D13" s="1679"/>
      <c r="E13" s="60">
        <v>1</v>
      </c>
      <c r="F13" s="60" t="s">
        <v>1160</v>
      </c>
      <c r="G13" s="62">
        <v>2159.08</v>
      </c>
      <c r="H13" s="56">
        <f>+E13*G13</f>
        <v>2159.08</v>
      </c>
    </row>
    <row r="14" spans="2:8" s="57" customFormat="1" ht="18.75" x14ac:dyDescent="0.3">
      <c r="B14" s="2207" t="s">
        <v>1159</v>
      </c>
      <c r="C14" s="2208"/>
      <c r="D14" s="2208"/>
      <c r="E14" s="712"/>
      <c r="F14" s="712"/>
      <c r="G14" s="713"/>
      <c r="H14" s="710">
        <f>+E14*G14</f>
        <v>0</v>
      </c>
    </row>
    <row r="15" spans="2:8" s="57" customFormat="1" ht="18.75" x14ac:dyDescent="0.3">
      <c r="B15" s="2205"/>
      <c r="C15" s="2206"/>
      <c r="D15" s="2206"/>
      <c r="E15" s="712"/>
      <c r="F15" s="712"/>
      <c r="G15" s="713"/>
      <c r="H15" s="710">
        <f t="shared" ref="H15:H24" si="0">+E15*G15</f>
        <v>0</v>
      </c>
    </row>
    <row r="16" spans="2:8" s="57" customFormat="1" ht="18.75" x14ac:dyDescent="0.3">
      <c r="B16" s="2205"/>
      <c r="C16" s="2206"/>
      <c r="D16" s="2206"/>
      <c r="E16" s="712"/>
      <c r="F16" s="712"/>
      <c r="G16" s="713"/>
      <c r="H16" s="710">
        <f t="shared" si="0"/>
        <v>0</v>
      </c>
    </row>
    <row r="17" spans="2:8" s="57" customFormat="1" ht="18.75" x14ac:dyDescent="0.3">
      <c r="B17" s="2205"/>
      <c r="C17" s="2206"/>
      <c r="D17" s="2206"/>
      <c r="E17" s="712"/>
      <c r="F17" s="712"/>
      <c r="G17" s="713"/>
      <c r="H17" s="710">
        <f t="shared" si="0"/>
        <v>0</v>
      </c>
    </row>
    <row r="18" spans="2:8" s="57" customFormat="1" ht="18.75" x14ac:dyDescent="0.3">
      <c r="B18" s="2205"/>
      <c r="C18" s="2206"/>
      <c r="D18" s="2206"/>
      <c r="E18" s="712"/>
      <c r="F18" s="712"/>
      <c r="G18" s="713"/>
      <c r="H18" s="710">
        <f t="shared" si="0"/>
        <v>0</v>
      </c>
    </row>
    <row r="19" spans="2:8" s="57" customFormat="1" ht="18.75" x14ac:dyDescent="0.3">
      <c r="B19" s="2205"/>
      <c r="C19" s="2206"/>
      <c r="D19" s="2206"/>
      <c r="E19" s="712"/>
      <c r="F19" s="712"/>
      <c r="G19" s="713"/>
      <c r="H19" s="710">
        <f t="shared" si="0"/>
        <v>0</v>
      </c>
    </row>
    <row r="20" spans="2:8" s="57" customFormat="1" ht="18.75" x14ac:dyDescent="0.3">
      <c r="B20" s="2205"/>
      <c r="C20" s="2206"/>
      <c r="D20" s="2206"/>
      <c r="E20" s="712"/>
      <c r="F20" s="712"/>
      <c r="G20" s="713"/>
      <c r="H20" s="710">
        <f t="shared" si="0"/>
        <v>0</v>
      </c>
    </row>
    <row r="21" spans="2:8" s="57" customFormat="1" ht="18.75" x14ac:dyDescent="0.3">
      <c r="B21" s="2205"/>
      <c r="C21" s="2206"/>
      <c r="D21" s="2206"/>
      <c r="E21" s="712"/>
      <c r="F21" s="712"/>
      <c r="G21" s="713"/>
      <c r="H21" s="710">
        <f t="shared" si="0"/>
        <v>0</v>
      </c>
    </row>
    <row r="22" spans="2:8" s="57" customFormat="1" ht="18.75" x14ac:dyDescent="0.3">
      <c r="B22" s="2205"/>
      <c r="C22" s="2206"/>
      <c r="D22" s="2206"/>
      <c r="E22" s="712"/>
      <c r="F22" s="712"/>
      <c r="G22" s="713"/>
      <c r="H22" s="710">
        <f t="shared" si="0"/>
        <v>0</v>
      </c>
    </row>
    <row r="23" spans="2:8" s="57" customFormat="1" ht="18.75" x14ac:dyDescent="0.3">
      <c r="B23" s="2205"/>
      <c r="C23" s="2206"/>
      <c r="D23" s="2206"/>
      <c r="E23" s="712"/>
      <c r="F23" s="712"/>
      <c r="G23" s="713"/>
      <c r="H23" s="710">
        <f t="shared" si="0"/>
        <v>0</v>
      </c>
    </row>
    <row r="24" spans="2:8" s="57" customFormat="1" ht="18.75" x14ac:dyDescent="0.3">
      <c r="B24" s="2205"/>
      <c r="C24" s="2206"/>
      <c r="D24" s="2206"/>
      <c r="E24" s="712"/>
      <c r="F24" s="712"/>
      <c r="G24" s="713"/>
      <c r="H24" s="710">
        <f t="shared" si="0"/>
        <v>0</v>
      </c>
    </row>
    <row r="25" spans="2:8" s="57" customFormat="1" ht="18.75" x14ac:dyDescent="0.3">
      <c r="B25" s="2205"/>
      <c r="C25" s="2206"/>
      <c r="D25" s="2206"/>
      <c r="E25" s="712"/>
      <c r="F25" s="712"/>
      <c r="G25" s="713"/>
      <c r="H25" s="71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01"/>
      <c r="C33" s="2202"/>
      <c r="D33" s="2202"/>
      <c r="E33" s="706"/>
      <c r="F33" s="706"/>
      <c r="G33" s="706"/>
      <c r="H33" s="708"/>
    </row>
    <row r="34" spans="2:8" x14ac:dyDescent="0.25">
      <c r="B34" s="2201"/>
      <c r="C34" s="2202"/>
      <c r="D34" s="2202"/>
      <c r="E34" s="706"/>
      <c r="F34" s="706"/>
      <c r="G34" s="706"/>
      <c r="H34" s="708"/>
    </row>
    <row r="35" spans="2:8" ht="15.75" thickBot="1" x14ac:dyDescent="0.3">
      <c r="B35" s="2203"/>
      <c r="C35" s="2204"/>
      <c r="D35" s="2204"/>
      <c r="E35" s="707"/>
      <c r="F35" s="707"/>
      <c r="G35" s="707"/>
      <c r="H35" s="709"/>
    </row>
    <row r="36" spans="2:8" ht="18.75" x14ac:dyDescent="0.3">
      <c r="G36" s="48" t="s">
        <v>443</v>
      </c>
      <c r="H36" s="64">
        <f>SUM(H13:H25)</f>
        <v>2159.08</v>
      </c>
    </row>
    <row r="37" spans="2:8" ht="18.75" x14ac:dyDescent="0.3">
      <c r="G37" s="48" t="s">
        <v>444</v>
      </c>
      <c r="H37" s="64">
        <f>+H36*0.16</f>
        <v>345.45279999999997</v>
      </c>
    </row>
    <row r="38" spans="2:8" ht="19.5" thickBot="1" x14ac:dyDescent="0.35">
      <c r="G38" s="49" t="s">
        <v>445</v>
      </c>
      <c r="H38" s="65">
        <f>+H36+H37</f>
        <v>2504.5328</v>
      </c>
    </row>
    <row r="40" spans="2:8" x14ac:dyDescent="0.25">
      <c r="B40" s="2197"/>
      <c r="C40" s="2197"/>
      <c r="D40" s="2197"/>
      <c r="E40" s="2197"/>
      <c r="F40" s="2197"/>
    </row>
    <row r="41" spans="2:8" x14ac:dyDescent="0.25">
      <c r="B41" s="2197"/>
      <c r="C41" s="2197"/>
      <c r="D41" s="2197"/>
      <c r="E41" s="2197"/>
      <c r="F41" s="2197"/>
    </row>
    <row r="42" spans="2:8" x14ac:dyDescent="0.25">
      <c r="B42" s="2200" t="s">
        <v>446</v>
      </c>
      <c r="C42" s="2200"/>
      <c r="D42" s="2200"/>
      <c r="E42" s="2200" t="s">
        <v>447</v>
      </c>
      <c r="F42" s="220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9">
    <tabColor rgb="FFC000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-1778</v>
      </c>
      <c r="E5" s="692" t="s">
        <v>421</v>
      </c>
      <c r="F5" s="33" t="str">
        <f>VLOOKUP(F6,OBRAS!A1:B25,2,FALSE)</f>
        <v>VALENC, ENSINO, TAJO</v>
      </c>
      <c r="G5" s="1670" t="s">
        <v>423</v>
      </c>
      <c r="H5" s="1674">
        <v>46085</v>
      </c>
    </row>
    <row r="6" spans="2:8" ht="15.75" thickBot="1" x14ac:dyDescent="0.3">
      <c r="B6" s="1669"/>
      <c r="C6" s="1671"/>
      <c r="D6" s="1673"/>
      <c r="E6" s="693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46</v>
      </c>
      <c r="D7" s="36"/>
      <c r="E7" s="36"/>
      <c r="F7" s="35" t="s">
        <v>429</v>
      </c>
      <c r="G7" s="36" t="str">
        <f>VLOOKUP(C7,'BASE DATOS'!A1:J104,7,FALSE)</f>
        <v>facturacion@basei.com.mx</v>
      </c>
      <c r="H7" s="41"/>
    </row>
    <row r="8" spans="2:8" x14ac:dyDescent="0.25">
      <c r="B8" s="40" t="s">
        <v>425</v>
      </c>
      <c r="C8" s="38" t="str">
        <f>VLOOKUP(C7,'BASE DATOS'!A1:J105,3,FALSE)</f>
        <v>GUADALAJARA, JALISCO</v>
      </c>
      <c r="D8" s="38"/>
      <c r="E8" s="38"/>
      <c r="F8" s="37" t="s">
        <v>430</v>
      </c>
      <c r="G8" s="38" t="str">
        <f>VLOOKUP(C7,'BASE DATOS'!A1:J105,8,FALSE)</f>
        <v>REFACCIONES</v>
      </c>
      <c r="H8" s="42"/>
    </row>
    <row r="9" spans="2:8" x14ac:dyDescent="0.25">
      <c r="B9" s="40" t="s">
        <v>426</v>
      </c>
      <c r="C9" s="38" t="str">
        <f>VLOOKUP(C7,'BASE DATOS'!A1:J106,4,FALSE)</f>
        <v>GUADALAJARA, JCO</v>
      </c>
      <c r="D9" s="38"/>
      <c r="E9" s="38"/>
      <c r="F9" s="37" t="s">
        <v>431</v>
      </c>
      <c r="G9" s="50">
        <f>VLOOKUP(C7,'BASE DATOS'!A1:J106,9,FALSE)</f>
        <v>45601</v>
      </c>
      <c r="H9" s="42"/>
    </row>
    <row r="10" spans="2:8" x14ac:dyDescent="0.25">
      <c r="B10" s="40" t="s">
        <v>427</v>
      </c>
      <c r="C10" s="38" t="str">
        <f>VLOOKUP(C7,'BASE DATOS'!A1:J107,2,FALSE)</f>
        <v>DBA100126LU2</v>
      </c>
      <c r="D10" s="38"/>
      <c r="E10" s="38"/>
      <c r="F10" s="37" t="s">
        <v>432</v>
      </c>
      <c r="G10" s="38" t="str">
        <f>VLOOKUP(C7,'BASE DATOS'!A1:J107,10,FALSE)</f>
        <v>CREDITO 30 DÍAS</v>
      </c>
      <c r="H10" s="42"/>
    </row>
    <row r="11" spans="2:8" ht="15.75" thickBot="1" x14ac:dyDescent="0.3">
      <c r="B11" s="40" t="s">
        <v>428</v>
      </c>
      <c r="C11" s="38" t="str">
        <f>VLOOKUP(C7,'BASE DATOS'!A1:J108,5,FALSE)</f>
        <v>REGIMEN GENERAL DE LEY PERSONAS MORALES</v>
      </c>
      <c r="D11" s="38"/>
      <c r="E11" s="38"/>
      <c r="F11" s="37" t="s">
        <v>433</v>
      </c>
      <c r="G11" s="38" t="str">
        <f>VLOOKUP(C7,'BASE DATOS'!A1:J108,6,FALSE)</f>
        <v>33 13481856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9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1161</v>
      </c>
      <c r="C13" s="1679"/>
      <c r="D13" s="1679"/>
      <c r="E13" s="60">
        <v>1</v>
      </c>
      <c r="F13" s="60" t="s">
        <v>449</v>
      </c>
      <c r="G13" s="62">
        <v>8500</v>
      </c>
      <c r="H13" s="56">
        <f>+E13*G13</f>
        <v>8500</v>
      </c>
    </row>
    <row r="14" spans="2:8" s="57" customFormat="1" ht="18.75" x14ac:dyDescent="0.3">
      <c r="B14" s="2205" t="s">
        <v>1162</v>
      </c>
      <c r="C14" s="2206"/>
      <c r="D14" s="2206"/>
      <c r="E14" s="712">
        <v>2</v>
      </c>
      <c r="F14" s="712" t="s">
        <v>449</v>
      </c>
      <c r="G14" s="713">
        <v>5000</v>
      </c>
      <c r="H14" s="710">
        <f>+E14*G14</f>
        <v>10000</v>
      </c>
    </row>
    <row r="15" spans="2:8" s="57" customFormat="1" ht="18.75" x14ac:dyDescent="0.3">
      <c r="B15" s="2207" t="s">
        <v>1163</v>
      </c>
      <c r="C15" s="2208"/>
      <c r="D15" s="2208"/>
      <c r="E15" s="712"/>
      <c r="F15" s="712"/>
      <c r="G15" s="713"/>
      <c r="H15" s="710">
        <f t="shared" ref="H15:H24" si="0">+E15*G15</f>
        <v>0</v>
      </c>
    </row>
    <row r="16" spans="2:8" s="57" customFormat="1" ht="18.75" x14ac:dyDescent="0.3">
      <c r="B16" s="2205"/>
      <c r="C16" s="2206"/>
      <c r="D16" s="2206"/>
      <c r="E16" s="712"/>
      <c r="F16" s="712"/>
      <c r="G16" s="713"/>
      <c r="H16" s="710">
        <f t="shared" si="0"/>
        <v>0</v>
      </c>
    </row>
    <row r="17" spans="2:8" s="57" customFormat="1" ht="18.75" x14ac:dyDescent="0.3">
      <c r="B17" s="2205"/>
      <c r="C17" s="2206"/>
      <c r="D17" s="2206"/>
      <c r="E17" s="712"/>
      <c r="F17" s="712"/>
      <c r="G17" s="713"/>
      <c r="H17" s="710">
        <f t="shared" si="0"/>
        <v>0</v>
      </c>
    </row>
    <row r="18" spans="2:8" s="57" customFormat="1" ht="18.75" x14ac:dyDescent="0.3">
      <c r="B18" s="2205"/>
      <c r="C18" s="2206"/>
      <c r="D18" s="2206"/>
      <c r="E18" s="712"/>
      <c r="F18" s="712"/>
      <c r="G18" s="713"/>
      <c r="H18" s="710">
        <f t="shared" si="0"/>
        <v>0</v>
      </c>
    </row>
    <row r="19" spans="2:8" s="57" customFormat="1" ht="18.75" x14ac:dyDescent="0.3">
      <c r="B19" s="2205"/>
      <c r="C19" s="2206"/>
      <c r="D19" s="2206"/>
      <c r="E19" s="712"/>
      <c r="F19" s="712"/>
      <c r="G19" s="713"/>
      <c r="H19" s="710">
        <f t="shared" si="0"/>
        <v>0</v>
      </c>
    </row>
    <row r="20" spans="2:8" s="57" customFormat="1" ht="18.75" x14ac:dyDescent="0.3">
      <c r="B20" s="2205"/>
      <c r="C20" s="2206"/>
      <c r="D20" s="2206"/>
      <c r="E20" s="712"/>
      <c r="F20" s="712"/>
      <c r="G20" s="713"/>
      <c r="H20" s="710">
        <f t="shared" si="0"/>
        <v>0</v>
      </c>
    </row>
    <row r="21" spans="2:8" s="57" customFormat="1" ht="18.75" x14ac:dyDescent="0.3">
      <c r="B21" s="2205"/>
      <c r="C21" s="2206"/>
      <c r="D21" s="2206"/>
      <c r="E21" s="712"/>
      <c r="F21" s="712"/>
      <c r="G21" s="713"/>
      <c r="H21" s="710">
        <f t="shared" si="0"/>
        <v>0</v>
      </c>
    </row>
    <row r="22" spans="2:8" s="57" customFormat="1" ht="18.75" x14ac:dyDescent="0.3">
      <c r="B22" s="2205"/>
      <c r="C22" s="2206"/>
      <c r="D22" s="2206"/>
      <c r="E22" s="712"/>
      <c r="F22" s="712"/>
      <c r="G22" s="713"/>
      <c r="H22" s="710">
        <f t="shared" si="0"/>
        <v>0</v>
      </c>
    </row>
    <row r="23" spans="2:8" s="57" customFormat="1" ht="18.75" x14ac:dyDescent="0.3">
      <c r="B23" s="2205"/>
      <c r="C23" s="2206"/>
      <c r="D23" s="2206"/>
      <c r="E23" s="712"/>
      <c r="F23" s="712"/>
      <c r="G23" s="713"/>
      <c r="H23" s="710">
        <f t="shared" si="0"/>
        <v>0</v>
      </c>
    </row>
    <row r="24" spans="2:8" s="57" customFormat="1" ht="18.75" x14ac:dyDescent="0.3">
      <c r="B24" s="2205"/>
      <c r="C24" s="2206"/>
      <c r="D24" s="2206"/>
      <c r="E24" s="712"/>
      <c r="F24" s="712"/>
      <c r="G24" s="713"/>
      <c r="H24" s="710">
        <f t="shared" si="0"/>
        <v>0</v>
      </c>
    </row>
    <row r="25" spans="2:8" s="57" customFormat="1" ht="18.75" x14ac:dyDescent="0.3">
      <c r="B25" s="2205"/>
      <c r="C25" s="2206"/>
      <c r="D25" s="2206"/>
      <c r="E25" s="712"/>
      <c r="F25" s="712"/>
      <c r="G25" s="713"/>
      <c r="H25" s="71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01"/>
      <c r="C33" s="2202"/>
      <c r="D33" s="2202"/>
      <c r="E33" s="706"/>
      <c r="F33" s="706"/>
      <c r="G33" s="706"/>
      <c r="H33" s="708"/>
    </row>
    <row r="34" spans="2:8" x14ac:dyDescent="0.25">
      <c r="B34" s="2201"/>
      <c r="C34" s="2202"/>
      <c r="D34" s="2202"/>
      <c r="E34" s="706"/>
      <c r="F34" s="706"/>
      <c r="G34" s="706"/>
      <c r="H34" s="708"/>
    </row>
    <row r="35" spans="2:8" ht="15.75" thickBot="1" x14ac:dyDescent="0.3">
      <c r="B35" s="2203"/>
      <c r="C35" s="2204"/>
      <c r="D35" s="2204"/>
      <c r="E35" s="707"/>
      <c r="F35" s="707"/>
      <c r="G35" s="707"/>
      <c r="H35" s="709"/>
    </row>
    <row r="36" spans="2:8" ht="18.75" x14ac:dyDescent="0.3">
      <c r="G36" s="48" t="s">
        <v>443</v>
      </c>
      <c r="H36" s="64">
        <f>SUM(H13:H25)</f>
        <v>18500</v>
      </c>
    </row>
    <row r="37" spans="2:8" ht="18.75" x14ac:dyDescent="0.3">
      <c r="G37" s="48" t="s">
        <v>444</v>
      </c>
      <c r="H37" s="64">
        <f>+H36*0.16</f>
        <v>2960</v>
      </c>
    </row>
    <row r="38" spans="2:8" ht="19.5" thickBot="1" x14ac:dyDescent="0.35">
      <c r="G38" s="49" t="s">
        <v>445</v>
      </c>
      <c r="H38" s="65">
        <f>+H36+H37</f>
        <v>21460</v>
      </c>
    </row>
    <row r="40" spans="2:8" x14ac:dyDescent="0.25">
      <c r="B40" s="2197"/>
      <c r="C40" s="2197"/>
      <c r="D40" s="2197"/>
      <c r="E40" s="2197"/>
      <c r="F40" s="2197"/>
    </row>
    <row r="41" spans="2:8" x14ac:dyDescent="0.25">
      <c r="B41" s="2197"/>
      <c r="C41" s="2197"/>
      <c r="D41" s="2197"/>
      <c r="E41" s="2197"/>
      <c r="F41" s="2197"/>
    </row>
    <row r="42" spans="2:8" x14ac:dyDescent="0.25">
      <c r="B42" s="2200" t="s">
        <v>446</v>
      </c>
      <c r="C42" s="2200"/>
      <c r="D42" s="2200"/>
      <c r="E42" s="2200" t="s">
        <v>447</v>
      </c>
      <c r="F42" s="220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OBRAS!$A$2:$A$30</xm:f>
          </x14:formula1>
          <xm:sqref>F6</xm:sqref>
        </x14:dataValidation>
        <x14:dataValidation type="list" allowBlank="1" showInputMessage="1" showErrorMessage="1">
          <x14:formula1>
            <xm:f>'BASE DATOS'!$A$2:$A$97</xm:f>
          </x14:formula1>
          <xm:sqref>C7</xm:sqref>
        </x14:dataValidation>
      </x14:dataValidations>
    </ext>
  </extLst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0">
    <tabColor rgb="FF6666FF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5703125" style="32" customWidth="1"/>
    <col min="4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-1779</v>
      </c>
      <c r="E5" s="692" t="s">
        <v>421</v>
      </c>
      <c r="F5" s="33" t="str">
        <f>VLOOKUP(F6,OBRAS!A1:B25,2,FALSE)</f>
        <v>VALENC, ENSINO, TAJO</v>
      </c>
      <c r="G5" s="1670" t="s">
        <v>423</v>
      </c>
      <c r="H5" s="1674">
        <v>46088</v>
      </c>
    </row>
    <row r="6" spans="2:8" ht="15.75" thickBot="1" x14ac:dyDescent="0.3">
      <c r="B6" s="1669"/>
      <c r="C6" s="1671"/>
      <c r="D6" s="1673"/>
      <c r="E6" s="693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69</v>
      </c>
      <c r="D7" s="36"/>
      <c r="E7" s="36"/>
      <c r="F7" s="35" t="s">
        <v>429</v>
      </c>
      <c r="G7" s="36" t="str">
        <f>VLOOKUP(C7,'BASE DATOS'!A1:J107,7,FALSE)</f>
        <v>venta.cir@gmail.com</v>
      </c>
      <c r="H7" s="41"/>
    </row>
    <row r="8" spans="2:8" x14ac:dyDescent="0.25">
      <c r="B8" s="40" t="s">
        <v>425</v>
      </c>
      <c r="C8" s="38" t="str">
        <f>VLOOKUP(C7,'BASE DATOS'!A1:J108,3,FALSE)</f>
        <v>AV. PROLONGACION IRRIGACION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MCI2203021B2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461 2306541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69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1170</v>
      </c>
      <c r="C13" s="1679"/>
      <c r="D13" s="1679"/>
      <c r="E13" s="60">
        <v>2</v>
      </c>
      <c r="F13" s="60" t="s">
        <v>449</v>
      </c>
      <c r="G13" s="62">
        <v>2586.2060000000001</v>
      </c>
      <c r="H13" s="56">
        <f>+E13*G13</f>
        <v>5172.4120000000003</v>
      </c>
    </row>
    <row r="14" spans="2:8" s="57" customFormat="1" ht="18.75" x14ac:dyDescent="0.3">
      <c r="B14" s="2205" t="s">
        <v>1171</v>
      </c>
      <c r="C14" s="2206"/>
      <c r="D14" s="2206"/>
      <c r="E14" s="712">
        <v>2</v>
      </c>
      <c r="F14" s="712" t="s">
        <v>449</v>
      </c>
      <c r="G14" s="713">
        <v>1594.827</v>
      </c>
      <c r="H14" s="710">
        <f>+E14*G14</f>
        <v>3189.654</v>
      </c>
    </row>
    <row r="15" spans="2:8" s="57" customFormat="1" ht="18.75" x14ac:dyDescent="0.3">
      <c r="B15" s="2205" t="s">
        <v>1172</v>
      </c>
      <c r="C15" s="2206"/>
      <c r="D15" s="2206"/>
      <c r="E15" s="712">
        <v>2</v>
      </c>
      <c r="F15" s="712" t="s">
        <v>449</v>
      </c>
      <c r="G15" s="713">
        <v>1250</v>
      </c>
      <c r="H15" s="710">
        <f t="shared" ref="H15:H24" si="0">+E15*G15</f>
        <v>2500</v>
      </c>
    </row>
    <row r="16" spans="2:8" s="57" customFormat="1" ht="18.75" x14ac:dyDescent="0.3">
      <c r="B16" s="2205" t="s">
        <v>1173</v>
      </c>
      <c r="C16" s="2206"/>
      <c r="D16" s="2206"/>
      <c r="E16" s="712">
        <v>1</v>
      </c>
      <c r="F16" s="712" t="s">
        <v>462</v>
      </c>
      <c r="G16" s="713">
        <v>336.20600000000002</v>
      </c>
      <c r="H16" s="710">
        <f t="shared" si="0"/>
        <v>336.20600000000002</v>
      </c>
    </row>
    <row r="17" spans="2:8" s="57" customFormat="1" ht="18.75" x14ac:dyDescent="0.3">
      <c r="B17" s="2207" t="s">
        <v>1174</v>
      </c>
      <c r="C17" s="2208"/>
      <c r="D17" s="2208"/>
      <c r="E17" s="712"/>
      <c r="F17" s="712"/>
      <c r="G17" s="713"/>
      <c r="H17" s="710">
        <f t="shared" si="0"/>
        <v>0</v>
      </c>
    </row>
    <row r="18" spans="2:8" s="57" customFormat="1" ht="18.75" x14ac:dyDescent="0.3">
      <c r="B18" s="2205"/>
      <c r="C18" s="2206"/>
      <c r="D18" s="2206"/>
      <c r="E18" s="712"/>
      <c r="F18" s="712"/>
      <c r="G18" s="713"/>
      <c r="H18" s="710">
        <f t="shared" si="0"/>
        <v>0</v>
      </c>
    </row>
    <row r="19" spans="2:8" s="57" customFormat="1" ht="18.75" x14ac:dyDescent="0.3">
      <c r="B19" s="2205"/>
      <c r="C19" s="2206"/>
      <c r="D19" s="2206"/>
      <c r="E19" s="712"/>
      <c r="F19" s="712"/>
      <c r="G19" s="713"/>
      <c r="H19" s="710">
        <f t="shared" si="0"/>
        <v>0</v>
      </c>
    </row>
    <row r="20" spans="2:8" s="57" customFormat="1" ht="18.75" x14ac:dyDescent="0.3">
      <c r="B20" s="2205"/>
      <c r="C20" s="2206"/>
      <c r="D20" s="2206"/>
      <c r="E20" s="712"/>
      <c r="F20" s="712"/>
      <c r="G20" s="713"/>
      <c r="H20" s="710">
        <f t="shared" si="0"/>
        <v>0</v>
      </c>
    </row>
    <row r="21" spans="2:8" s="57" customFormat="1" ht="18.75" x14ac:dyDescent="0.3">
      <c r="B21" s="2205"/>
      <c r="C21" s="2206"/>
      <c r="D21" s="2206"/>
      <c r="E21" s="712"/>
      <c r="F21" s="712"/>
      <c r="G21" s="713"/>
      <c r="H21" s="710">
        <f t="shared" si="0"/>
        <v>0</v>
      </c>
    </row>
    <row r="22" spans="2:8" s="57" customFormat="1" ht="18.75" x14ac:dyDescent="0.3">
      <c r="B22" s="2205"/>
      <c r="C22" s="2206"/>
      <c r="D22" s="2206"/>
      <c r="E22" s="712"/>
      <c r="F22" s="712"/>
      <c r="G22" s="713"/>
      <c r="H22" s="710">
        <f t="shared" si="0"/>
        <v>0</v>
      </c>
    </row>
    <row r="23" spans="2:8" s="57" customFormat="1" ht="18.75" x14ac:dyDescent="0.3">
      <c r="B23" s="2205"/>
      <c r="C23" s="2206"/>
      <c r="D23" s="2206"/>
      <c r="E23" s="712"/>
      <c r="F23" s="712"/>
      <c r="G23" s="713"/>
      <c r="H23" s="710">
        <f t="shared" si="0"/>
        <v>0</v>
      </c>
    </row>
    <row r="24" spans="2:8" s="57" customFormat="1" ht="18.75" x14ac:dyDescent="0.3">
      <c r="B24" s="2205"/>
      <c r="C24" s="2206"/>
      <c r="D24" s="2206"/>
      <c r="E24" s="712"/>
      <c r="F24" s="712"/>
      <c r="G24" s="713"/>
      <c r="H24" s="710">
        <f t="shared" si="0"/>
        <v>0</v>
      </c>
    </row>
    <row r="25" spans="2:8" s="57" customFormat="1" ht="18.75" x14ac:dyDescent="0.3">
      <c r="B25" s="2205"/>
      <c r="C25" s="2206"/>
      <c r="D25" s="2206"/>
      <c r="E25" s="712"/>
      <c r="F25" s="712"/>
      <c r="G25" s="713"/>
      <c r="H25" s="71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01"/>
      <c r="C33" s="2202"/>
      <c r="D33" s="2202"/>
      <c r="E33" s="706"/>
      <c r="F33" s="706"/>
      <c r="G33" s="706"/>
      <c r="H33" s="708"/>
    </row>
    <row r="34" spans="2:8" x14ac:dyDescent="0.25">
      <c r="B34" s="2201"/>
      <c r="C34" s="2202"/>
      <c r="D34" s="2202"/>
      <c r="E34" s="706"/>
      <c r="F34" s="706"/>
      <c r="G34" s="706"/>
      <c r="H34" s="708"/>
    </row>
    <row r="35" spans="2:8" ht="15.75" thickBot="1" x14ac:dyDescent="0.3">
      <c r="B35" s="2203"/>
      <c r="C35" s="2204"/>
      <c r="D35" s="2204"/>
      <c r="E35" s="707"/>
      <c r="F35" s="707"/>
      <c r="G35" s="707"/>
      <c r="H35" s="709"/>
    </row>
    <row r="36" spans="2:8" ht="18.75" x14ac:dyDescent="0.3">
      <c r="G36" s="48" t="s">
        <v>443</v>
      </c>
      <c r="H36" s="64">
        <f>SUM(H13:H25)</f>
        <v>11198.272000000001</v>
      </c>
    </row>
    <row r="37" spans="2:8" ht="18.75" x14ac:dyDescent="0.3">
      <c r="G37" s="48" t="s">
        <v>444</v>
      </c>
      <c r="H37" s="64">
        <f>+H36*0.16</f>
        <v>1791.7235200000002</v>
      </c>
    </row>
    <row r="38" spans="2:8" ht="19.5" thickBot="1" x14ac:dyDescent="0.35">
      <c r="G38" s="49" t="s">
        <v>445</v>
      </c>
      <c r="H38" s="65">
        <f>+H36+H37</f>
        <v>12989.99552</v>
      </c>
    </row>
    <row r="40" spans="2:8" x14ac:dyDescent="0.25">
      <c r="B40" s="2197"/>
      <c r="C40" s="2197"/>
      <c r="D40" s="2197"/>
      <c r="E40" s="2197"/>
      <c r="F40" s="2197"/>
    </row>
    <row r="41" spans="2:8" x14ac:dyDescent="0.25">
      <c r="B41" s="2197"/>
      <c r="C41" s="2197"/>
      <c r="D41" s="2197"/>
      <c r="E41" s="2197"/>
      <c r="F41" s="2197"/>
    </row>
    <row r="42" spans="2:8" x14ac:dyDescent="0.25">
      <c r="B42" s="2200" t="s">
        <v>446</v>
      </c>
      <c r="C42" s="2200"/>
      <c r="D42" s="2200"/>
      <c r="E42" s="2200" t="s">
        <v>447</v>
      </c>
      <c r="F42" s="220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1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5703125" style="32" customWidth="1"/>
    <col min="4" max="4" width="1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-1780</v>
      </c>
      <c r="E5" s="703" t="s">
        <v>421</v>
      </c>
      <c r="F5" s="33" t="str">
        <f>VLOOKUP(F6,OBRAS!A1:B25,2,FALSE)</f>
        <v>VALENC, ENSINO, TAJO</v>
      </c>
      <c r="G5" s="1670" t="s">
        <v>423</v>
      </c>
      <c r="H5" s="1674">
        <v>46093</v>
      </c>
    </row>
    <row r="6" spans="2:8" ht="15.75" thickBot="1" x14ac:dyDescent="0.3">
      <c r="B6" s="1669"/>
      <c r="C6" s="1671"/>
      <c r="D6" s="1673"/>
      <c r="E6" s="704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269</v>
      </c>
      <c r="D7" s="36"/>
      <c r="E7" s="36"/>
      <c r="F7" s="35" t="s">
        <v>429</v>
      </c>
      <c r="G7" s="36" t="str">
        <f>VLOOKUP(C7,'BASE DATOS'!A1:J107,7,FALSE)</f>
        <v>digcel.facturacion@gmail.com</v>
      </c>
      <c r="H7" s="41"/>
    </row>
    <row r="8" spans="2:8" x14ac:dyDescent="0.25">
      <c r="B8" s="40" t="s">
        <v>425</v>
      </c>
      <c r="C8" s="38" t="str">
        <f>VLOOKUP(C7,'BASE DATOS'!A1:J108,3,FALSE)</f>
        <v>LOC. 1 COL. EMILIANO ZAPATA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38030</v>
      </c>
      <c r="H9" s="42"/>
    </row>
    <row r="10" spans="2:8" x14ac:dyDescent="0.25">
      <c r="B10" s="40" t="s">
        <v>427</v>
      </c>
      <c r="C10" s="38" t="str">
        <f>VLOOKUP(C7,'BASE DATOS'!A1:J110,2,FALSE)</f>
        <v>GUGE700111MR4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0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1175</v>
      </c>
      <c r="C13" s="1679"/>
      <c r="D13" s="1679"/>
      <c r="E13" s="60">
        <v>1</v>
      </c>
      <c r="F13" s="60" t="s">
        <v>653</v>
      </c>
      <c r="G13" s="62">
        <v>2200</v>
      </c>
      <c r="H13" s="56">
        <f>+E13*G13</f>
        <v>2200</v>
      </c>
    </row>
    <row r="14" spans="2:8" s="57" customFormat="1" ht="18.75" x14ac:dyDescent="0.3">
      <c r="B14" s="2211" t="s">
        <v>1176</v>
      </c>
      <c r="C14" s="2212"/>
      <c r="D14" s="2212"/>
      <c r="E14" s="724"/>
      <c r="F14" s="724"/>
      <c r="G14" s="725"/>
      <c r="H14" s="722">
        <f>+E14*G14</f>
        <v>0</v>
      </c>
    </row>
    <row r="15" spans="2:8" s="57" customFormat="1" ht="18.75" x14ac:dyDescent="0.3">
      <c r="B15" s="2209"/>
      <c r="C15" s="2210"/>
      <c r="D15" s="2210"/>
      <c r="E15" s="724"/>
      <c r="F15" s="724"/>
      <c r="G15" s="725"/>
      <c r="H15" s="722">
        <f t="shared" ref="H15:H24" si="0">+E15*G15</f>
        <v>0</v>
      </c>
    </row>
    <row r="16" spans="2:8" s="57" customFormat="1" ht="18.75" x14ac:dyDescent="0.3">
      <c r="B16" s="2209"/>
      <c r="C16" s="2210"/>
      <c r="D16" s="2210"/>
      <c r="E16" s="724"/>
      <c r="F16" s="724"/>
      <c r="G16" s="725"/>
      <c r="H16" s="722">
        <f t="shared" si="0"/>
        <v>0</v>
      </c>
    </row>
    <row r="17" spans="2:8" s="57" customFormat="1" ht="18.75" x14ac:dyDescent="0.3">
      <c r="B17" s="2209"/>
      <c r="C17" s="2210"/>
      <c r="D17" s="2210"/>
      <c r="E17" s="724"/>
      <c r="F17" s="724"/>
      <c r="G17" s="725"/>
      <c r="H17" s="722">
        <f t="shared" si="0"/>
        <v>0</v>
      </c>
    </row>
    <row r="18" spans="2:8" s="57" customFormat="1" ht="18.75" x14ac:dyDescent="0.3">
      <c r="B18" s="2209"/>
      <c r="C18" s="2210"/>
      <c r="D18" s="2210"/>
      <c r="E18" s="724"/>
      <c r="F18" s="724"/>
      <c r="G18" s="725"/>
      <c r="H18" s="722">
        <f t="shared" si="0"/>
        <v>0</v>
      </c>
    </row>
    <row r="19" spans="2:8" s="57" customFormat="1" ht="18.75" x14ac:dyDescent="0.3">
      <c r="B19" s="2209"/>
      <c r="C19" s="2210"/>
      <c r="D19" s="2210"/>
      <c r="E19" s="724"/>
      <c r="F19" s="724"/>
      <c r="G19" s="725"/>
      <c r="H19" s="722">
        <f t="shared" si="0"/>
        <v>0</v>
      </c>
    </row>
    <row r="20" spans="2:8" s="57" customFormat="1" ht="18.75" x14ac:dyDescent="0.3">
      <c r="B20" s="2209"/>
      <c r="C20" s="2210"/>
      <c r="D20" s="2210"/>
      <c r="E20" s="724"/>
      <c r="F20" s="724"/>
      <c r="G20" s="725"/>
      <c r="H20" s="722">
        <f t="shared" si="0"/>
        <v>0</v>
      </c>
    </row>
    <row r="21" spans="2:8" s="57" customFormat="1" ht="18.75" x14ac:dyDescent="0.3">
      <c r="B21" s="2209"/>
      <c r="C21" s="2210"/>
      <c r="D21" s="2210"/>
      <c r="E21" s="724"/>
      <c r="F21" s="724"/>
      <c r="G21" s="725"/>
      <c r="H21" s="722">
        <f t="shared" si="0"/>
        <v>0</v>
      </c>
    </row>
    <row r="22" spans="2:8" s="57" customFormat="1" ht="18.75" x14ac:dyDescent="0.3">
      <c r="B22" s="2209"/>
      <c r="C22" s="2210"/>
      <c r="D22" s="2210"/>
      <c r="E22" s="724"/>
      <c r="F22" s="724"/>
      <c r="G22" s="725"/>
      <c r="H22" s="722">
        <f t="shared" si="0"/>
        <v>0</v>
      </c>
    </row>
    <row r="23" spans="2:8" s="57" customFormat="1" ht="18.75" x14ac:dyDescent="0.3">
      <c r="B23" s="2209"/>
      <c r="C23" s="2210"/>
      <c r="D23" s="2210"/>
      <c r="E23" s="724"/>
      <c r="F23" s="724"/>
      <c r="G23" s="725"/>
      <c r="H23" s="722">
        <f t="shared" si="0"/>
        <v>0</v>
      </c>
    </row>
    <row r="24" spans="2:8" s="57" customFormat="1" ht="18.75" x14ac:dyDescent="0.3">
      <c r="B24" s="2209"/>
      <c r="C24" s="2210"/>
      <c r="D24" s="2210"/>
      <c r="E24" s="724"/>
      <c r="F24" s="724"/>
      <c r="G24" s="725"/>
      <c r="H24" s="722">
        <f t="shared" si="0"/>
        <v>0</v>
      </c>
    </row>
    <row r="25" spans="2:8" s="57" customFormat="1" ht="18.75" x14ac:dyDescent="0.3">
      <c r="B25" s="2209"/>
      <c r="C25" s="2210"/>
      <c r="D25" s="2210"/>
      <c r="E25" s="724"/>
      <c r="F25" s="724"/>
      <c r="G25" s="725"/>
      <c r="H25" s="72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14"/>
      <c r="C33" s="2215"/>
      <c r="D33" s="2215"/>
      <c r="E33" s="718"/>
      <c r="F33" s="718"/>
      <c r="G33" s="718"/>
      <c r="H33" s="720"/>
    </row>
    <row r="34" spans="2:8" x14ac:dyDescent="0.25">
      <c r="B34" s="2214"/>
      <c r="C34" s="2215"/>
      <c r="D34" s="2215"/>
      <c r="E34" s="718"/>
      <c r="F34" s="718"/>
      <c r="G34" s="718"/>
      <c r="H34" s="720"/>
    </row>
    <row r="35" spans="2:8" ht="15.75" thickBot="1" x14ac:dyDescent="0.3">
      <c r="B35" s="2216"/>
      <c r="C35" s="2217"/>
      <c r="D35" s="2217"/>
      <c r="E35" s="719"/>
      <c r="F35" s="719"/>
      <c r="G35" s="719"/>
      <c r="H35" s="721"/>
    </row>
    <row r="36" spans="2:8" ht="18.75" x14ac:dyDescent="0.3">
      <c r="G36" s="48" t="s">
        <v>443</v>
      </c>
      <c r="H36" s="64">
        <f>SUM(H13:H25)</f>
        <v>2200</v>
      </c>
    </row>
    <row r="37" spans="2:8" ht="18.75" x14ac:dyDescent="0.3">
      <c r="G37" s="48" t="s">
        <v>444</v>
      </c>
      <c r="H37" s="64">
        <f>+H36*0.16</f>
        <v>352</v>
      </c>
    </row>
    <row r="38" spans="2:8" ht="19.5" thickBot="1" x14ac:dyDescent="0.35">
      <c r="G38" s="49" t="s">
        <v>445</v>
      </c>
      <c r="H38" s="65">
        <f>+H36+H37</f>
        <v>2552</v>
      </c>
    </row>
    <row r="40" spans="2:8" x14ac:dyDescent="0.25">
      <c r="B40" s="2202"/>
      <c r="C40" s="2202"/>
      <c r="D40" s="2202"/>
      <c r="E40" s="2202"/>
      <c r="F40" s="2202"/>
    </row>
    <row r="41" spans="2:8" x14ac:dyDescent="0.25">
      <c r="B41" s="2202"/>
      <c r="C41" s="2202"/>
      <c r="D41" s="2202"/>
      <c r="E41" s="2202"/>
      <c r="F41" s="2202"/>
    </row>
    <row r="42" spans="2:8" x14ac:dyDescent="0.25">
      <c r="B42" s="2213" t="s">
        <v>446</v>
      </c>
      <c r="C42" s="2213"/>
      <c r="D42" s="2213"/>
      <c r="E42" s="2213" t="s">
        <v>447</v>
      </c>
      <c r="F42" s="2213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2">
    <tabColor rgb="FFCCFF66"/>
    <pageSetUpPr fitToPage="1"/>
  </sheetPr>
  <dimension ref="B1:H44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6" width="17.7109375" style="32" customWidth="1"/>
    <col min="7" max="7" width="19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1183</v>
      </c>
      <c r="E5" s="703" t="s">
        <v>421</v>
      </c>
      <c r="F5" s="33" t="str">
        <f>VLOOKUP(F6,OBRAS!A1:B25,2,FALSE)</f>
        <v>EL TAJO</v>
      </c>
      <c r="G5" s="1670" t="s">
        <v>423</v>
      </c>
      <c r="H5" s="1674">
        <v>46093</v>
      </c>
    </row>
    <row r="6" spans="2:8" ht="15.75" thickBot="1" x14ac:dyDescent="0.3">
      <c r="B6" s="1669"/>
      <c r="C6" s="1671"/>
      <c r="D6" s="1673"/>
      <c r="E6" s="704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135</v>
      </c>
      <c r="D7" s="36"/>
      <c r="E7" s="36"/>
      <c r="F7" s="35" t="s">
        <v>429</v>
      </c>
      <c r="G7" s="36" t="str">
        <f>VLOOKUP(C7,'BASE DATOS'!A1:J107,7,FALSE)</f>
        <v>roberto.mual87@gmail.com</v>
      </c>
      <c r="H7" s="41"/>
    </row>
    <row r="8" spans="2:8" x14ac:dyDescent="0.25">
      <c r="B8" s="40" t="s">
        <v>425</v>
      </c>
      <c r="C8" s="38" t="str">
        <f>VLOOKUP(C7,'BASE DATOS'!A1:J108,3,FALSE)</f>
        <v>CUAHUTEMOC #705 CENTRO</v>
      </c>
      <c r="D8" s="38"/>
      <c r="E8" s="38"/>
      <c r="F8" s="37" t="s">
        <v>430</v>
      </c>
      <c r="G8" s="38" t="str">
        <f>VLOOKUP(C7,'BASE DATOS'!A1:J108,8,FALSE)</f>
        <v>TORNO</v>
      </c>
      <c r="H8" s="42"/>
    </row>
    <row r="9" spans="2:8" x14ac:dyDescent="0.25">
      <c r="B9" s="40" t="s">
        <v>426</v>
      </c>
      <c r="C9" s="38" t="str">
        <f>VLOOKUP(C7,'BASE DATOS'!A1:J109,4,FALSE)</f>
        <v>VILLAGRAN, GTO.</v>
      </c>
      <c r="D9" s="38"/>
      <c r="E9" s="38"/>
      <c r="F9" s="37" t="s">
        <v>431</v>
      </c>
      <c r="G9" s="50">
        <f>VLOOKUP(C7,'BASE DATOS'!A1:J109,9,FALSE)</f>
        <v>38260</v>
      </c>
      <c r="H9" s="42"/>
    </row>
    <row r="10" spans="2:8" x14ac:dyDescent="0.25">
      <c r="B10" s="40" t="s">
        <v>427</v>
      </c>
      <c r="C10" s="38" t="str">
        <f>VLOOKUP(C7,'BASE DATOS'!A1:J110,2,FALSE)</f>
        <v>MUAR871212S46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0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1177</v>
      </c>
      <c r="C13" s="1679"/>
      <c r="D13" s="1679"/>
      <c r="E13" s="60">
        <v>2</v>
      </c>
      <c r="F13" s="60" t="s">
        <v>449</v>
      </c>
      <c r="G13" s="62">
        <v>2745</v>
      </c>
      <c r="H13" s="56">
        <f>+E13*G13</f>
        <v>5490</v>
      </c>
    </row>
    <row r="14" spans="2:8" s="57" customFormat="1" ht="18.75" x14ac:dyDescent="0.3">
      <c r="B14" s="2209" t="s">
        <v>1178</v>
      </c>
      <c r="C14" s="2210"/>
      <c r="D14" s="2210"/>
      <c r="E14" s="724"/>
      <c r="F14" s="724"/>
      <c r="G14" s="725"/>
      <c r="H14" s="722">
        <f>+E14*G14</f>
        <v>0</v>
      </c>
    </row>
    <row r="15" spans="2:8" s="57" customFormat="1" ht="18.75" x14ac:dyDescent="0.3">
      <c r="B15" s="2209" t="s">
        <v>1179</v>
      </c>
      <c r="C15" s="2210"/>
      <c r="D15" s="2210"/>
      <c r="E15" s="724"/>
      <c r="F15" s="724"/>
      <c r="G15" s="725"/>
      <c r="H15" s="722">
        <f t="shared" ref="H15:H24" si="0">+E15*G15</f>
        <v>0</v>
      </c>
    </row>
    <row r="16" spans="2:8" s="57" customFormat="1" ht="18.75" x14ac:dyDescent="0.3">
      <c r="B16" s="2209" t="s">
        <v>1180</v>
      </c>
      <c r="C16" s="2210"/>
      <c r="D16" s="2210"/>
      <c r="E16" s="724"/>
      <c r="F16" s="724"/>
      <c r="G16" s="725"/>
      <c r="H16" s="722">
        <f t="shared" si="0"/>
        <v>0</v>
      </c>
    </row>
    <row r="17" spans="2:8" s="57" customFormat="1" ht="18.75" x14ac:dyDescent="0.3">
      <c r="B17" s="2209" t="s">
        <v>1181</v>
      </c>
      <c r="C17" s="2210"/>
      <c r="D17" s="2210"/>
      <c r="E17" s="724">
        <v>1</v>
      </c>
      <c r="F17" s="724" t="s">
        <v>449</v>
      </c>
      <c r="G17" s="725">
        <v>1375</v>
      </c>
      <c r="H17" s="722">
        <f t="shared" si="0"/>
        <v>1375</v>
      </c>
    </row>
    <row r="18" spans="2:8" s="57" customFormat="1" ht="18.75" x14ac:dyDescent="0.3">
      <c r="B18" s="2209" t="s">
        <v>1182</v>
      </c>
      <c r="C18" s="2210"/>
      <c r="D18" s="2210"/>
      <c r="E18" s="724"/>
      <c r="F18" s="724"/>
      <c r="G18" s="725"/>
      <c r="H18" s="722">
        <f t="shared" si="0"/>
        <v>0</v>
      </c>
    </row>
    <row r="19" spans="2:8" s="57" customFormat="1" ht="18.75" x14ac:dyDescent="0.3">
      <c r="B19" s="2211" t="s">
        <v>1184</v>
      </c>
      <c r="C19" s="2212"/>
      <c r="D19" s="2212"/>
      <c r="E19" s="724"/>
      <c r="F19" s="724"/>
      <c r="G19" s="725"/>
      <c r="H19" s="722">
        <f t="shared" si="0"/>
        <v>0</v>
      </c>
    </row>
    <row r="20" spans="2:8" s="57" customFormat="1" ht="18.75" x14ac:dyDescent="0.3">
      <c r="B20" s="2211" t="s">
        <v>1185</v>
      </c>
      <c r="C20" s="2212"/>
      <c r="D20" s="2212"/>
      <c r="E20" s="724"/>
      <c r="F20" s="724"/>
      <c r="G20" s="725"/>
      <c r="H20" s="722">
        <f t="shared" si="0"/>
        <v>0</v>
      </c>
    </row>
    <row r="21" spans="2:8" s="57" customFormat="1" ht="18.75" x14ac:dyDescent="0.3">
      <c r="B21" s="2209"/>
      <c r="C21" s="2210"/>
      <c r="D21" s="2210"/>
      <c r="E21" s="724"/>
      <c r="F21" s="724"/>
      <c r="G21" s="725"/>
      <c r="H21" s="722">
        <f t="shared" si="0"/>
        <v>0</v>
      </c>
    </row>
    <row r="22" spans="2:8" s="57" customFormat="1" ht="18.75" x14ac:dyDescent="0.3">
      <c r="B22" s="2209"/>
      <c r="C22" s="2210"/>
      <c r="D22" s="2210"/>
      <c r="E22" s="724"/>
      <c r="F22" s="724"/>
      <c r="G22" s="725"/>
      <c r="H22" s="722">
        <f t="shared" si="0"/>
        <v>0</v>
      </c>
    </row>
    <row r="23" spans="2:8" s="57" customFormat="1" ht="18.75" x14ac:dyDescent="0.3">
      <c r="B23" s="2209"/>
      <c r="C23" s="2210"/>
      <c r="D23" s="2210"/>
      <c r="E23" s="724"/>
      <c r="F23" s="724"/>
      <c r="G23" s="725"/>
      <c r="H23" s="722">
        <f t="shared" si="0"/>
        <v>0</v>
      </c>
    </row>
    <row r="24" spans="2:8" s="57" customFormat="1" ht="18.75" x14ac:dyDescent="0.3">
      <c r="B24" s="2209"/>
      <c r="C24" s="2210"/>
      <c r="D24" s="2210"/>
      <c r="E24" s="724"/>
      <c r="F24" s="724"/>
      <c r="G24" s="725"/>
      <c r="H24" s="722">
        <f t="shared" si="0"/>
        <v>0</v>
      </c>
    </row>
    <row r="25" spans="2:8" s="57" customFormat="1" ht="18.75" x14ac:dyDescent="0.3">
      <c r="B25" s="2209"/>
      <c r="C25" s="2210"/>
      <c r="D25" s="2210"/>
      <c r="E25" s="724"/>
      <c r="F25" s="724"/>
      <c r="G25" s="725"/>
      <c r="H25" s="72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14"/>
      <c r="C33" s="2215"/>
      <c r="D33" s="2215"/>
      <c r="E33" s="718"/>
      <c r="F33" s="718"/>
      <c r="G33" s="718"/>
      <c r="H33" s="720"/>
    </row>
    <row r="34" spans="2:8" x14ac:dyDescent="0.25">
      <c r="B34" s="2214"/>
      <c r="C34" s="2215"/>
      <c r="D34" s="2215"/>
      <c r="E34" s="718"/>
      <c r="F34" s="718"/>
      <c r="G34" s="718"/>
      <c r="H34" s="720"/>
    </row>
    <row r="35" spans="2:8" ht="15.75" thickBot="1" x14ac:dyDescent="0.3">
      <c r="B35" s="2216"/>
      <c r="C35" s="2217"/>
      <c r="D35" s="2217"/>
      <c r="E35" s="719"/>
      <c r="F35" s="719"/>
      <c r="G35" s="719"/>
      <c r="H35" s="721"/>
    </row>
    <row r="36" spans="2:8" ht="18.75" x14ac:dyDescent="0.3">
      <c r="G36" s="48" t="s">
        <v>443</v>
      </c>
      <c r="H36" s="64">
        <f>SUM(H13:H25)</f>
        <v>6865</v>
      </c>
    </row>
    <row r="37" spans="2:8" ht="18.75" x14ac:dyDescent="0.3">
      <c r="G37" s="48" t="s">
        <v>444</v>
      </c>
      <c r="H37" s="64">
        <f>+H36*0.16</f>
        <v>1098.4000000000001</v>
      </c>
    </row>
    <row r="38" spans="2:8" ht="18.75" x14ac:dyDescent="0.3">
      <c r="G38" s="75" t="s">
        <v>464</v>
      </c>
      <c r="H38" s="64">
        <f>+H36*1.25%</f>
        <v>85.8125</v>
      </c>
    </row>
    <row r="39" spans="2:8" ht="18.75" x14ac:dyDescent="0.3">
      <c r="G39" s="75" t="s">
        <v>525</v>
      </c>
      <c r="H39" s="64">
        <f>+H36*2%</f>
        <v>137.30000000000001</v>
      </c>
    </row>
    <row r="40" spans="2:8" ht="19.5" thickBot="1" x14ac:dyDescent="0.35">
      <c r="G40" s="49" t="s">
        <v>445</v>
      </c>
      <c r="H40" s="65">
        <f>+H36+H37-H38-H39</f>
        <v>7740.2874999999995</v>
      </c>
    </row>
    <row r="42" spans="2:8" x14ac:dyDescent="0.25">
      <c r="B42" s="2202"/>
      <c r="C42" s="2202"/>
      <c r="D42" s="2202"/>
      <c r="E42" s="2202"/>
      <c r="F42" s="2202"/>
    </row>
    <row r="43" spans="2:8" x14ac:dyDescent="0.25">
      <c r="B43" s="2202"/>
      <c r="C43" s="2202"/>
      <c r="D43" s="2202"/>
      <c r="E43" s="2202"/>
      <c r="F43" s="2202"/>
    </row>
    <row r="44" spans="2:8" x14ac:dyDescent="0.25">
      <c r="B44" s="2213" t="s">
        <v>446</v>
      </c>
      <c r="C44" s="2213"/>
      <c r="D44" s="2213"/>
      <c r="E44" s="2213" t="s">
        <v>447</v>
      </c>
      <c r="F44" s="2213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3">
    <pageSetUpPr fitToPage="1"/>
  </sheetPr>
  <dimension ref="B1:J43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6.7109375" style="32" customWidth="1"/>
    <col min="5" max="8" width="17.7109375" style="32" customWidth="1"/>
    <col min="9" max="16384" width="11.42578125" style="32"/>
  </cols>
  <sheetData>
    <row r="1" spans="2:10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10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10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10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10" x14ac:dyDescent="0.25">
      <c r="B5" s="1668" t="s">
        <v>419</v>
      </c>
      <c r="C5" s="1670" t="s">
        <v>420</v>
      </c>
      <c r="D5" s="1672">
        <v>-1782</v>
      </c>
      <c r="E5" s="703" t="s">
        <v>421</v>
      </c>
      <c r="F5" s="33" t="str">
        <f>VLOOKUP(F6,OBRAS!A1:B25,2,FALSE)</f>
        <v>VALENC, ENSINO, TAJO</v>
      </c>
      <c r="G5" s="1670" t="s">
        <v>423</v>
      </c>
      <c r="H5" s="1674">
        <v>46093</v>
      </c>
    </row>
    <row r="6" spans="2:10" ht="15.75" thickBot="1" x14ac:dyDescent="0.3">
      <c r="B6" s="1669"/>
      <c r="C6" s="1671"/>
      <c r="D6" s="1673"/>
      <c r="E6" s="704" t="s">
        <v>422</v>
      </c>
      <c r="F6" s="34" t="s">
        <v>1080</v>
      </c>
      <c r="G6" s="1671"/>
      <c r="H6" s="1675"/>
    </row>
    <row r="7" spans="2:10" x14ac:dyDescent="0.25">
      <c r="B7" s="39" t="s">
        <v>424</v>
      </c>
      <c r="C7" s="36" t="s">
        <v>168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10" x14ac:dyDescent="0.25">
      <c r="B8" s="40" t="s">
        <v>425</v>
      </c>
      <c r="C8" s="38" t="str">
        <f>VLOOKUP(C7,'BASE DATOS'!A1:J108,3,FALSE)</f>
        <v>CAMINO REAL #23 INT. 35 COL. LUZ MARIA</v>
      </c>
      <c r="D8" s="38"/>
      <c r="E8" s="38"/>
      <c r="F8" s="37" t="s">
        <v>430</v>
      </c>
      <c r="G8" s="38" t="str">
        <f>VLOOKUP(C7,'BASE DATOS'!A1:J108,8,FALSE)</f>
        <v>EQUIPO SEGURIDAD</v>
      </c>
      <c r="H8" s="42"/>
    </row>
    <row r="9" spans="2:10" x14ac:dyDescent="0.25">
      <c r="B9" s="40" t="s">
        <v>426</v>
      </c>
      <c r="C9" s="38" t="str">
        <f>VLOOKUP(C7,'BASE DATOS'!A1:J109,4,FALSE)</f>
        <v>CORREGIDORA, QRO</v>
      </c>
      <c r="D9" s="38"/>
      <c r="E9" s="38"/>
      <c r="F9" s="37" t="s">
        <v>431</v>
      </c>
      <c r="G9" s="50">
        <f>VLOOKUP(C7,'BASE DATOS'!A1:J109,9,FALSE)</f>
        <v>76904</v>
      </c>
      <c r="H9" s="42"/>
    </row>
    <row r="10" spans="2:10" x14ac:dyDescent="0.25">
      <c r="B10" s="40" t="s">
        <v>427</v>
      </c>
      <c r="C10" s="38" t="str">
        <f>VLOOKUP(C7,'BASE DATOS'!A1:J110,2,FALSE)</f>
        <v>SIN240327C33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10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4615464519/ 4191051003</v>
      </c>
      <c r="H11" s="42"/>
    </row>
    <row r="12" spans="2:10" ht="15.75" thickBot="1" x14ac:dyDescent="0.3">
      <c r="B12" s="1676" t="s">
        <v>434</v>
      </c>
      <c r="C12" s="1677"/>
      <c r="D12" s="1677"/>
      <c r="E12" s="46" t="s">
        <v>435</v>
      </c>
      <c r="F12" s="705" t="s">
        <v>436</v>
      </c>
      <c r="G12" s="46" t="s">
        <v>437</v>
      </c>
      <c r="H12" s="45" t="s">
        <v>438</v>
      </c>
    </row>
    <row r="13" spans="2:10" s="57" customFormat="1" ht="18.75" x14ac:dyDescent="0.3">
      <c r="B13" s="1678" t="s">
        <v>1186</v>
      </c>
      <c r="C13" s="1679"/>
      <c r="D13" s="1679"/>
      <c r="E13" s="60">
        <v>35</v>
      </c>
      <c r="F13" s="60" t="s">
        <v>449</v>
      </c>
      <c r="G13" s="62">
        <v>32.76</v>
      </c>
      <c r="H13" s="56">
        <f>+E13*G13</f>
        <v>1146.5999999999999</v>
      </c>
      <c r="I13" s="57">
        <v>13</v>
      </c>
      <c r="J13" s="57">
        <f>+G13*I13</f>
        <v>425.88</v>
      </c>
    </row>
    <row r="14" spans="2:10" s="57" customFormat="1" ht="18.75" x14ac:dyDescent="0.3">
      <c r="B14" s="2209" t="s">
        <v>1187</v>
      </c>
      <c r="C14" s="2210"/>
      <c r="D14" s="2210"/>
      <c r="E14" s="724">
        <v>35</v>
      </c>
      <c r="F14" s="724" t="s">
        <v>449</v>
      </c>
      <c r="G14" s="725">
        <v>79.8</v>
      </c>
      <c r="H14" s="722">
        <f>+E14*G14</f>
        <v>2793</v>
      </c>
      <c r="I14" s="57">
        <v>13</v>
      </c>
      <c r="J14" s="57">
        <f>+G14*I14</f>
        <v>1037.3999999999999</v>
      </c>
    </row>
    <row r="15" spans="2:10" s="57" customFormat="1" ht="18.75" x14ac:dyDescent="0.3">
      <c r="B15" s="2209" t="s">
        <v>1131</v>
      </c>
      <c r="C15" s="2210"/>
      <c r="D15" s="2210"/>
      <c r="E15" s="724">
        <v>35</v>
      </c>
      <c r="F15" s="724" t="s">
        <v>449</v>
      </c>
      <c r="G15" s="725">
        <v>105.8</v>
      </c>
      <c r="H15" s="722">
        <f t="shared" ref="H15:H25" si="0">+E15*G15</f>
        <v>3703</v>
      </c>
      <c r="I15" s="57">
        <v>13</v>
      </c>
      <c r="J15" s="57">
        <f>+G15*I15</f>
        <v>1375.3999999999999</v>
      </c>
    </row>
    <row r="16" spans="2:10" s="57" customFormat="1" ht="18.75" x14ac:dyDescent="0.3">
      <c r="B16" s="2209" t="s">
        <v>1188</v>
      </c>
      <c r="C16" s="2210"/>
      <c r="D16" s="2210"/>
      <c r="E16" s="724">
        <v>15</v>
      </c>
      <c r="F16" s="724" t="s">
        <v>449</v>
      </c>
      <c r="G16" s="725">
        <v>243.5</v>
      </c>
      <c r="H16" s="722">
        <f t="shared" si="0"/>
        <v>3652.5</v>
      </c>
      <c r="I16" s="57">
        <v>6</v>
      </c>
      <c r="J16" s="57">
        <f>+G16*I16</f>
        <v>1461</v>
      </c>
    </row>
    <row r="17" spans="2:8" s="57" customFormat="1" ht="18.75" x14ac:dyDescent="0.3">
      <c r="B17" s="2209" t="s">
        <v>1189</v>
      </c>
      <c r="C17" s="2210"/>
      <c r="D17" s="2210"/>
      <c r="E17" s="724">
        <v>10</v>
      </c>
      <c r="F17" s="724" t="s">
        <v>449</v>
      </c>
      <c r="G17" s="725">
        <v>110</v>
      </c>
      <c r="H17" s="722">
        <f t="shared" si="0"/>
        <v>1100</v>
      </c>
    </row>
    <row r="18" spans="2:8" s="57" customFormat="1" ht="18.75" x14ac:dyDescent="0.3">
      <c r="B18" s="726" t="s">
        <v>1191</v>
      </c>
      <c r="C18" s="727"/>
      <c r="D18" s="727"/>
      <c r="E18" s="724"/>
      <c r="F18" s="724"/>
      <c r="G18" s="725"/>
      <c r="H18" s="722"/>
    </row>
    <row r="19" spans="2:8" s="57" customFormat="1" ht="18.75" x14ac:dyDescent="0.3">
      <c r="B19" s="2209" t="s">
        <v>1192</v>
      </c>
      <c r="C19" s="2210"/>
      <c r="D19" s="2210"/>
      <c r="E19" s="724">
        <v>1</v>
      </c>
      <c r="F19" s="724" t="s">
        <v>449</v>
      </c>
      <c r="G19" s="725">
        <v>695.7</v>
      </c>
      <c r="H19" s="722">
        <f t="shared" si="0"/>
        <v>695.7</v>
      </c>
    </row>
    <row r="20" spans="2:8" s="57" customFormat="1" ht="18.75" x14ac:dyDescent="0.3">
      <c r="B20" s="2209" t="s">
        <v>1193</v>
      </c>
      <c r="C20" s="2210"/>
      <c r="D20" s="2210"/>
      <c r="E20" s="724">
        <v>2</v>
      </c>
      <c r="F20" s="724" t="s">
        <v>449</v>
      </c>
      <c r="G20" s="725">
        <v>695.7</v>
      </c>
      <c r="H20" s="722">
        <f t="shared" si="0"/>
        <v>1391.4</v>
      </c>
    </row>
    <row r="21" spans="2:8" s="57" customFormat="1" ht="18.75" x14ac:dyDescent="0.3">
      <c r="B21" s="2209" t="s">
        <v>1194</v>
      </c>
      <c r="C21" s="2210"/>
      <c r="D21" s="2210"/>
      <c r="E21" s="724">
        <v>1</v>
      </c>
      <c r="F21" s="724" t="s">
        <v>449</v>
      </c>
      <c r="G21" s="725">
        <v>695.7</v>
      </c>
      <c r="H21" s="722">
        <f t="shared" si="0"/>
        <v>695.7</v>
      </c>
    </row>
    <row r="22" spans="2:8" s="57" customFormat="1" ht="18.75" x14ac:dyDescent="0.3">
      <c r="B22" s="2209" t="s">
        <v>1195</v>
      </c>
      <c r="C22" s="2210"/>
      <c r="D22" s="2210"/>
      <c r="E22" s="724">
        <v>2</v>
      </c>
      <c r="F22" s="724" t="s">
        <v>449</v>
      </c>
      <c r="G22" s="725">
        <v>695.7</v>
      </c>
      <c r="H22" s="722">
        <f t="shared" si="0"/>
        <v>1391.4</v>
      </c>
    </row>
    <row r="23" spans="2:8" s="57" customFormat="1" ht="18.75" x14ac:dyDescent="0.3">
      <c r="B23" s="2211" t="s">
        <v>1190</v>
      </c>
      <c r="C23" s="2212"/>
      <c r="D23" s="2212"/>
      <c r="E23" s="724"/>
      <c r="F23" s="724"/>
      <c r="G23" s="725"/>
      <c r="H23" s="722">
        <f t="shared" si="0"/>
        <v>0</v>
      </c>
    </row>
    <row r="24" spans="2:8" s="57" customFormat="1" ht="18.75" x14ac:dyDescent="0.3">
      <c r="B24" s="2209"/>
      <c r="C24" s="2210"/>
      <c r="D24" s="2210"/>
      <c r="E24" s="724"/>
      <c r="F24" s="724"/>
      <c r="G24" s="725"/>
      <c r="H24" s="722">
        <f t="shared" si="0"/>
        <v>0</v>
      </c>
    </row>
    <row r="25" spans="2:8" s="57" customFormat="1" ht="18.75" x14ac:dyDescent="0.3">
      <c r="B25" s="2209"/>
      <c r="C25" s="2210"/>
      <c r="D25" s="2210"/>
      <c r="E25" s="724"/>
      <c r="F25" s="724"/>
      <c r="G25" s="725"/>
      <c r="H25" s="722">
        <f t="shared" si="0"/>
        <v>0</v>
      </c>
    </row>
    <row r="26" spans="2:8" s="57" customFormat="1" ht="18.75" x14ac:dyDescent="0.3">
      <c r="B26" s="2209"/>
      <c r="C26" s="2210"/>
      <c r="D26" s="2210"/>
      <c r="E26" s="724"/>
      <c r="F26" s="724"/>
      <c r="G26" s="725"/>
      <c r="H26" s="723"/>
    </row>
    <row r="27" spans="2:8" x14ac:dyDescent="0.25">
      <c r="B27" s="53"/>
      <c r="C27" s="47"/>
      <c r="D27" s="47"/>
      <c r="E27" s="47"/>
      <c r="F27" s="47"/>
      <c r="G27" s="47"/>
      <c r="H27" s="55"/>
    </row>
    <row r="28" spans="2:8" ht="18.75" x14ac:dyDescent="0.3">
      <c r="B28" s="1685" t="s">
        <v>439</v>
      </c>
      <c r="C28" s="1686"/>
      <c r="D28" s="1686"/>
      <c r="E28" s="1686"/>
      <c r="F28" s="1686"/>
      <c r="G28" s="1686"/>
      <c r="H28" s="1687"/>
    </row>
    <row r="29" spans="2:8" ht="15.75" x14ac:dyDescent="0.25">
      <c r="B29" s="1680" t="s">
        <v>415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440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441</v>
      </c>
      <c r="C31" s="1681"/>
      <c r="D31" s="1681"/>
      <c r="E31" s="1681"/>
      <c r="F31" s="1681"/>
      <c r="G31" s="1681"/>
      <c r="H31" s="1682"/>
    </row>
    <row r="32" spans="2:8" ht="15.75" x14ac:dyDescent="0.25">
      <c r="B32" s="1680" t="s">
        <v>442</v>
      </c>
      <c r="C32" s="1681"/>
      <c r="D32" s="1681"/>
      <c r="E32" s="1681"/>
      <c r="F32" s="1681"/>
      <c r="G32" s="1681"/>
      <c r="H32" s="1682"/>
    </row>
    <row r="33" spans="2:10" ht="18.75" x14ac:dyDescent="0.3">
      <c r="B33" s="1685" t="s">
        <v>418</v>
      </c>
      <c r="C33" s="1686"/>
      <c r="D33" s="1686"/>
      <c r="E33" s="1686"/>
      <c r="F33" s="1686"/>
      <c r="G33" s="1686"/>
      <c r="H33" s="1687"/>
    </row>
    <row r="34" spans="2:10" x14ac:dyDescent="0.25">
      <c r="B34" s="2214"/>
      <c r="C34" s="2215"/>
      <c r="D34" s="2215"/>
      <c r="E34" s="718"/>
      <c r="F34" s="718"/>
      <c r="G34" s="718"/>
      <c r="H34" s="720"/>
    </row>
    <row r="35" spans="2:10" x14ac:dyDescent="0.25">
      <c r="B35" s="2214"/>
      <c r="C35" s="2215"/>
      <c r="D35" s="2215"/>
      <c r="E35" s="718"/>
      <c r="F35" s="718"/>
      <c r="G35" s="718"/>
      <c r="H35" s="720"/>
    </row>
    <row r="36" spans="2:10" ht="15.75" thickBot="1" x14ac:dyDescent="0.3">
      <c r="B36" s="2216"/>
      <c r="C36" s="2217"/>
      <c r="D36" s="2217"/>
      <c r="E36" s="719"/>
      <c r="F36" s="719"/>
      <c r="G36" s="719"/>
      <c r="H36" s="721"/>
    </row>
    <row r="37" spans="2:10" ht="18.75" x14ac:dyDescent="0.3">
      <c r="G37" s="48" t="s">
        <v>443</v>
      </c>
      <c r="H37" s="64">
        <f>SUM(H13:H26)</f>
        <v>16569.300000000003</v>
      </c>
      <c r="J37" s="550"/>
    </row>
    <row r="38" spans="2:10" ht="18.75" x14ac:dyDescent="0.3">
      <c r="G38" s="48" t="s">
        <v>444</v>
      </c>
      <c r="H38" s="64">
        <f>+H37*0.16</f>
        <v>2651.0880000000006</v>
      </c>
    </row>
    <row r="39" spans="2:10" ht="19.5" thickBot="1" x14ac:dyDescent="0.35">
      <c r="G39" s="49" t="s">
        <v>445</v>
      </c>
      <c r="H39" s="65">
        <f>+H37+H38</f>
        <v>19220.388000000003</v>
      </c>
    </row>
    <row r="41" spans="2:10" x14ac:dyDescent="0.25">
      <c r="B41" s="2202"/>
      <c r="C41" s="2202"/>
      <c r="D41" s="2202"/>
      <c r="E41" s="2202"/>
      <c r="F41" s="2202"/>
    </row>
    <row r="42" spans="2:10" x14ac:dyDescent="0.25">
      <c r="B42" s="2202"/>
      <c r="C42" s="2202"/>
      <c r="D42" s="2202"/>
      <c r="E42" s="2202"/>
      <c r="F42" s="2202"/>
    </row>
    <row r="43" spans="2:10" x14ac:dyDescent="0.25">
      <c r="B43" s="2213" t="s">
        <v>446</v>
      </c>
      <c r="C43" s="2213"/>
      <c r="D43" s="2213"/>
      <c r="E43" s="2213" t="s">
        <v>447</v>
      </c>
      <c r="F43" s="2213"/>
    </row>
  </sheetData>
  <mergeCells count="36">
    <mergeCell ref="E43:F43"/>
    <mergeCell ref="B43:D43"/>
    <mergeCell ref="B41:D42"/>
    <mergeCell ref="B32:H32"/>
    <mergeCell ref="B33:H33"/>
    <mergeCell ref="B34:D34"/>
    <mergeCell ref="B35:D35"/>
    <mergeCell ref="B36:D36"/>
    <mergeCell ref="E41:F42"/>
    <mergeCell ref="B31:H31"/>
    <mergeCell ref="B19:D19"/>
    <mergeCell ref="B20:D20"/>
    <mergeCell ref="B21:D21"/>
    <mergeCell ref="B22:D22"/>
    <mergeCell ref="B23:D23"/>
    <mergeCell ref="B24:D24"/>
    <mergeCell ref="B25:D25"/>
    <mergeCell ref="B26:D26"/>
    <mergeCell ref="B28:H28"/>
    <mergeCell ref="B29:H29"/>
    <mergeCell ref="B30:H30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4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4.5703125" style="32" customWidth="1"/>
    <col min="4" max="4" width="16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1196</v>
      </c>
      <c r="E5" s="715" t="s">
        <v>421</v>
      </c>
      <c r="F5" s="33" t="str">
        <f>VLOOKUP(F6,OBRAS!A1:B25,2,FALSE)</f>
        <v>EL ENSINO</v>
      </c>
      <c r="G5" s="1670" t="s">
        <v>423</v>
      </c>
      <c r="H5" s="1674">
        <v>46091</v>
      </c>
    </row>
    <row r="6" spans="2:8" ht="15.75" thickBot="1" x14ac:dyDescent="0.3">
      <c r="B6" s="1669"/>
      <c r="C6" s="1671"/>
      <c r="D6" s="1673"/>
      <c r="E6" s="716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DATOS'!A1:J107,7,FALSE)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DATOS'!A1:J108,3,FALSE)</f>
        <v>AV. MEXICO JAPON #412 INT. 55 MICROPARQUE INDUSTRIAL</v>
      </c>
      <c r="D8" s="38"/>
      <c r="E8" s="38"/>
      <c r="F8" s="37" t="s">
        <v>430</v>
      </c>
      <c r="G8" s="38" t="str">
        <f>VLOOKUP(C7,'BASE DATOS'!A1:J108,8,FALSE)</f>
        <v>LUBRICANTES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LBA880808D36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1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746</v>
      </c>
      <c r="C13" s="1679"/>
      <c r="D13" s="1679"/>
      <c r="E13" s="60">
        <v>2</v>
      </c>
      <c r="F13" s="60" t="s">
        <v>449</v>
      </c>
      <c r="G13" s="62">
        <v>414.2</v>
      </c>
      <c r="H13" s="56">
        <f>+E13*G13</f>
        <v>828.4</v>
      </c>
    </row>
    <row r="14" spans="2:8" s="57" customFormat="1" ht="18.75" x14ac:dyDescent="0.3">
      <c r="B14" s="2225" t="s">
        <v>578</v>
      </c>
      <c r="C14" s="2226"/>
      <c r="D14" s="2226"/>
      <c r="E14" s="737"/>
      <c r="F14" s="737"/>
      <c r="G14" s="738"/>
      <c r="H14" s="735">
        <f>+E14*G14</f>
        <v>0</v>
      </c>
    </row>
    <row r="15" spans="2:8" s="57" customFormat="1" ht="18.75" x14ac:dyDescent="0.3">
      <c r="B15" s="2223" t="s">
        <v>746</v>
      </c>
      <c r="C15" s="2224"/>
      <c r="D15" s="2224"/>
      <c r="E15" s="737">
        <v>2</v>
      </c>
      <c r="F15" s="737" t="s">
        <v>449</v>
      </c>
      <c r="G15" s="738">
        <v>414.2</v>
      </c>
      <c r="H15" s="735">
        <f t="shared" ref="H15:H24" si="0">+E15*G15</f>
        <v>828.4</v>
      </c>
    </row>
    <row r="16" spans="2:8" s="57" customFormat="1" ht="18.75" x14ac:dyDescent="0.3">
      <c r="B16" s="2225" t="s">
        <v>915</v>
      </c>
      <c r="C16" s="2226"/>
      <c r="D16" s="2226"/>
      <c r="E16" s="737"/>
      <c r="F16" s="737"/>
      <c r="G16" s="738"/>
      <c r="H16" s="735">
        <f t="shared" si="0"/>
        <v>0</v>
      </c>
    </row>
    <row r="17" spans="2:8" s="57" customFormat="1" ht="18.75" x14ac:dyDescent="0.3">
      <c r="B17" s="2223"/>
      <c r="C17" s="2224"/>
      <c r="D17" s="2224"/>
      <c r="E17" s="737"/>
      <c r="F17" s="737"/>
      <c r="G17" s="738"/>
      <c r="H17" s="735">
        <f t="shared" si="0"/>
        <v>0</v>
      </c>
    </row>
    <row r="18" spans="2:8" s="57" customFormat="1" ht="18.75" x14ac:dyDescent="0.3">
      <c r="B18" s="2223"/>
      <c r="C18" s="2224"/>
      <c r="D18" s="2224"/>
      <c r="E18" s="737"/>
      <c r="F18" s="737"/>
      <c r="G18" s="738"/>
      <c r="H18" s="735">
        <f t="shared" si="0"/>
        <v>0</v>
      </c>
    </row>
    <row r="19" spans="2:8" s="57" customFormat="1" ht="18.75" x14ac:dyDescent="0.3">
      <c r="B19" s="2223"/>
      <c r="C19" s="2224"/>
      <c r="D19" s="2224"/>
      <c r="E19" s="737"/>
      <c r="F19" s="737"/>
      <c r="G19" s="738"/>
      <c r="H19" s="735">
        <f t="shared" si="0"/>
        <v>0</v>
      </c>
    </row>
    <row r="20" spans="2:8" s="57" customFormat="1" ht="18.75" x14ac:dyDescent="0.3">
      <c r="B20" s="2223"/>
      <c r="C20" s="2224"/>
      <c r="D20" s="2224"/>
      <c r="E20" s="737"/>
      <c r="F20" s="737"/>
      <c r="G20" s="738"/>
      <c r="H20" s="735">
        <f t="shared" si="0"/>
        <v>0</v>
      </c>
    </row>
    <row r="21" spans="2:8" s="57" customFormat="1" ht="18.75" x14ac:dyDescent="0.3">
      <c r="B21" s="2223"/>
      <c r="C21" s="2224"/>
      <c r="D21" s="2224"/>
      <c r="E21" s="737"/>
      <c r="F21" s="737"/>
      <c r="G21" s="738"/>
      <c r="H21" s="735">
        <f t="shared" si="0"/>
        <v>0</v>
      </c>
    </row>
    <row r="22" spans="2:8" s="57" customFormat="1" ht="18.75" x14ac:dyDescent="0.3">
      <c r="B22" s="2223"/>
      <c r="C22" s="2224"/>
      <c r="D22" s="2224"/>
      <c r="E22" s="737"/>
      <c r="F22" s="737"/>
      <c r="G22" s="738"/>
      <c r="H22" s="735">
        <f t="shared" si="0"/>
        <v>0</v>
      </c>
    </row>
    <row r="23" spans="2:8" s="57" customFormat="1" ht="18.75" x14ac:dyDescent="0.3">
      <c r="B23" s="2223"/>
      <c r="C23" s="2224"/>
      <c r="D23" s="2224"/>
      <c r="E23" s="737"/>
      <c r="F23" s="737"/>
      <c r="G23" s="738"/>
      <c r="H23" s="735">
        <f t="shared" si="0"/>
        <v>0</v>
      </c>
    </row>
    <row r="24" spans="2:8" s="57" customFormat="1" ht="18.75" x14ac:dyDescent="0.3">
      <c r="B24" s="2223"/>
      <c r="C24" s="2224"/>
      <c r="D24" s="2224"/>
      <c r="E24" s="737"/>
      <c r="F24" s="737"/>
      <c r="G24" s="738"/>
      <c r="H24" s="735">
        <f t="shared" si="0"/>
        <v>0</v>
      </c>
    </row>
    <row r="25" spans="2:8" s="57" customFormat="1" ht="18.75" x14ac:dyDescent="0.3">
      <c r="B25" s="2223"/>
      <c r="C25" s="2224"/>
      <c r="D25" s="2224"/>
      <c r="E25" s="737"/>
      <c r="F25" s="737"/>
      <c r="G25" s="738"/>
      <c r="H25" s="73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19"/>
      <c r="C33" s="2220"/>
      <c r="D33" s="2220"/>
      <c r="E33" s="731"/>
      <c r="F33" s="731"/>
      <c r="G33" s="731"/>
      <c r="H33" s="733"/>
    </row>
    <row r="34" spans="2:8" x14ac:dyDescent="0.25">
      <c r="B34" s="2219"/>
      <c r="C34" s="2220"/>
      <c r="D34" s="2220"/>
      <c r="E34" s="731"/>
      <c r="F34" s="731"/>
      <c r="G34" s="731"/>
      <c r="H34" s="733"/>
    </row>
    <row r="35" spans="2:8" ht="15.75" thickBot="1" x14ac:dyDescent="0.3">
      <c r="B35" s="2221"/>
      <c r="C35" s="2222"/>
      <c r="D35" s="2222"/>
      <c r="E35" s="732"/>
      <c r="F35" s="732"/>
      <c r="G35" s="732"/>
      <c r="H35" s="734"/>
    </row>
    <row r="36" spans="2:8" ht="18.75" x14ac:dyDescent="0.3">
      <c r="G36" s="48" t="s">
        <v>443</v>
      </c>
      <c r="H36" s="64">
        <f>SUM(H13:H25)</f>
        <v>1656.8</v>
      </c>
    </row>
    <row r="37" spans="2:8" ht="18.75" x14ac:dyDescent="0.3">
      <c r="G37" s="48" t="s">
        <v>444</v>
      </c>
      <c r="H37" s="64">
        <f>+H36*0.16</f>
        <v>265.08800000000002</v>
      </c>
    </row>
    <row r="38" spans="2:8" ht="19.5" thickBot="1" x14ac:dyDescent="0.35">
      <c r="G38" s="49" t="s">
        <v>445</v>
      </c>
      <c r="H38" s="65">
        <f>+H36+H37</f>
        <v>1921.8879999999999</v>
      </c>
    </row>
    <row r="40" spans="2:8" x14ac:dyDescent="0.25">
      <c r="B40" s="2215"/>
      <c r="C40" s="2215"/>
      <c r="D40" s="2215"/>
      <c r="E40" s="2215"/>
      <c r="F40" s="2215"/>
    </row>
    <row r="41" spans="2:8" x14ac:dyDescent="0.25">
      <c r="B41" s="2215"/>
      <c r="C41" s="2215"/>
      <c r="D41" s="2215"/>
      <c r="E41" s="2215"/>
      <c r="F41" s="2215"/>
    </row>
    <row r="42" spans="2:8" x14ac:dyDescent="0.25">
      <c r="B42" s="2218" t="s">
        <v>446</v>
      </c>
      <c r="C42" s="2218"/>
      <c r="D42" s="2218"/>
      <c r="E42" s="2218" t="s">
        <v>447</v>
      </c>
      <c r="F42" s="2218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5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-1784</v>
      </c>
      <c r="E5" s="715" t="s">
        <v>421</v>
      </c>
      <c r="F5" s="33" t="str">
        <f>VLOOKUP(F6,OBRAS!A1:B25,2,FALSE)</f>
        <v>VALENC, ENSINO, TAJO</v>
      </c>
      <c r="G5" s="1670" t="s">
        <v>423</v>
      </c>
      <c r="H5" s="1674">
        <v>46091</v>
      </c>
    </row>
    <row r="6" spans="2:8" ht="15.75" thickBot="1" x14ac:dyDescent="0.3">
      <c r="B6" s="1669"/>
      <c r="C6" s="1671"/>
      <c r="D6" s="1673"/>
      <c r="E6" s="716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1197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JEREZ DE CARTAGENA #1003 COL.TORREMOLINOS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37538</v>
      </c>
      <c r="H9" s="42"/>
    </row>
    <row r="10" spans="2:8" x14ac:dyDescent="0.25">
      <c r="B10" s="40" t="s">
        <v>427</v>
      </c>
      <c r="C10" s="38" t="str">
        <f>VLOOKUP(C7,'BASE DATOS'!A1:J110,2,FALSE)</f>
        <v>GAGJ7408261KA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>
        <f>VLOOKUP(C7,'BASE DATOS'!A1:J111,6,FALSE)</f>
        <v>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1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1199</v>
      </c>
      <c r="C13" s="1679"/>
      <c r="D13" s="1679"/>
      <c r="E13" s="60">
        <v>1</v>
      </c>
      <c r="F13" s="60" t="s">
        <v>462</v>
      </c>
      <c r="G13" s="62">
        <v>12000</v>
      </c>
      <c r="H13" s="56">
        <f>+E13*G13</f>
        <v>12000</v>
      </c>
    </row>
    <row r="14" spans="2:8" s="57" customFormat="1" ht="18.75" x14ac:dyDescent="0.3">
      <c r="B14" s="2223" t="s">
        <v>1200</v>
      </c>
      <c r="C14" s="2224"/>
      <c r="D14" s="2224"/>
      <c r="E14" s="737"/>
      <c r="F14" s="737"/>
      <c r="G14" s="738"/>
      <c r="H14" s="735">
        <f>+E14*G14</f>
        <v>0</v>
      </c>
    </row>
    <row r="15" spans="2:8" s="57" customFormat="1" ht="18.75" x14ac:dyDescent="0.3">
      <c r="B15" s="2223" t="s">
        <v>1201</v>
      </c>
      <c r="C15" s="2224"/>
      <c r="D15" s="2224"/>
      <c r="E15" s="737">
        <v>1</v>
      </c>
      <c r="F15" s="737" t="s">
        <v>462</v>
      </c>
      <c r="G15" s="738">
        <v>14700</v>
      </c>
      <c r="H15" s="735">
        <f t="shared" ref="H15:H24" si="0">+E15*G15</f>
        <v>14700</v>
      </c>
    </row>
    <row r="16" spans="2:8" s="57" customFormat="1" ht="18.75" x14ac:dyDescent="0.3">
      <c r="B16" s="2223" t="s">
        <v>1202</v>
      </c>
      <c r="C16" s="2224"/>
      <c r="D16" s="2224"/>
      <c r="E16" s="737"/>
      <c r="F16" s="737"/>
      <c r="G16" s="738"/>
      <c r="H16" s="735">
        <f t="shared" si="0"/>
        <v>0</v>
      </c>
    </row>
    <row r="17" spans="2:8" s="57" customFormat="1" ht="18.75" x14ac:dyDescent="0.3">
      <c r="B17" s="2223" t="s">
        <v>1203</v>
      </c>
      <c r="C17" s="2224"/>
      <c r="D17" s="2224"/>
      <c r="E17" s="737"/>
      <c r="F17" s="737"/>
      <c r="G17" s="738"/>
      <c r="H17" s="735">
        <f t="shared" si="0"/>
        <v>0</v>
      </c>
    </row>
    <row r="18" spans="2:8" s="57" customFormat="1" ht="18.75" x14ac:dyDescent="0.3">
      <c r="B18" s="2223" t="s">
        <v>1204</v>
      </c>
      <c r="C18" s="2224"/>
      <c r="D18" s="2224"/>
      <c r="E18" s="737"/>
      <c r="F18" s="737"/>
      <c r="G18" s="738"/>
      <c r="H18" s="735">
        <f t="shared" si="0"/>
        <v>0</v>
      </c>
    </row>
    <row r="19" spans="2:8" s="57" customFormat="1" ht="18.75" x14ac:dyDescent="0.3">
      <c r="B19" s="2223"/>
      <c r="C19" s="2224"/>
      <c r="D19" s="2224"/>
      <c r="E19" s="737"/>
      <c r="F19" s="737"/>
      <c r="G19" s="738"/>
      <c r="H19" s="735">
        <f t="shared" si="0"/>
        <v>0</v>
      </c>
    </row>
    <row r="20" spans="2:8" s="57" customFormat="1" ht="18.75" x14ac:dyDescent="0.3">
      <c r="B20" s="2223"/>
      <c r="C20" s="2224"/>
      <c r="D20" s="2224"/>
      <c r="E20" s="737"/>
      <c r="F20" s="737"/>
      <c r="G20" s="738"/>
      <c r="H20" s="735">
        <f t="shared" si="0"/>
        <v>0</v>
      </c>
    </row>
    <row r="21" spans="2:8" s="57" customFormat="1" ht="18.75" x14ac:dyDescent="0.3">
      <c r="B21" s="2223"/>
      <c r="C21" s="2224"/>
      <c r="D21" s="2224"/>
      <c r="E21" s="737"/>
      <c r="F21" s="737"/>
      <c r="G21" s="738"/>
      <c r="H21" s="735">
        <f t="shared" si="0"/>
        <v>0</v>
      </c>
    </row>
    <row r="22" spans="2:8" s="57" customFormat="1" ht="18.75" x14ac:dyDescent="0.3">
      <c r="B22" s="2223"/>
      <c r="C22" s="2224"/>
      <c r="D22" s="2224"/>
      <c r="E22" s="737"/>
      <c r="F22" s="737"/>
      <c r="G22" s="738"/>
      <c r="H22" s="735">
        <f t="shared" si="0"/>
        <v>0</v>
      </c>
    </row>
    <row r="23" spans="2:8" s="57" customFormat="1" ht="18.75" x14ac:dyDescent="0.3">
      <c r="B23" s="2223"/>
      <c r="C23" s="2224"/>
      <c r="D23" s="2224"/>
      <c r="E23" s="737"/>
      <c r="F23" s="737"/>
      <c r="G23" s="738"/>
      <c r="H23" s="735">
        <f t="shared" si="0"/>
        <v>0</v>
      </c>
    </row>
    <row r="24" spans="2:8" s="57" customFormat="1" ht="18.75" x14ac:dyDescent="0.3">
      <c r="B24" s="2223"/>
      <c r="C24" s="2224"/>
      <c r="D24" s="2224"/>
      <c r="E24" s="737"/>
      <c r="F24" s="737"/>
      <c r="G24" s="738"/>
      <c r="H24" s="735">
        <f t="shared" si="0"/>
        <v>0</v>
      </c>
    </row>
    <row r="25" spans="2:8" s="57" customFormat="1" ht="18.75" x14ac:dyDescent="0.3">
      <c r="B25" s="2223"/>
      <c r="C25" s="2224"/>
      <c r="D25" s="2224"/>
      <c r="E25" s="737"/>
      <c r="F25" s="737"/>
      <c r="G25" s="738"/>
      <c r="H25" s="73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19"/>
      <c r="C33" s="2220"/>
      <c r="D33" s="2220"/>
      <c r="E33" s="731"/>
      <c r="F33" s="731"/>
      <c r="G33" s="731"/>
      <c r="H33" s="733"/>
    </row>
    <row r="34" spans="2:8" x14ac:dyDescent="0.25">
      <c r="B34" s="2219"/>
      <c r="C34" s="2220"/>
      <c r="D34" s="2220"/>
      <c r="E34" s="731"/>
      <c r="F34" s="731"/>
      <c r="G34" s="731"/>
      <c r="H34" s="733"/>
    </row>
    <row r="35" spans="2:8" ht="15.75" thickBot="1" x14ac:dyDescent="0.3">
      <c r="B35" s="2221"/>
      <c r="C35" s="2222"/>
      <c r="D35" s="2222"/>
      <c r="E35" s="732"/>
      <c r="F35" s="732"/>
      <c r="G35" s="732"/>
      <c r="H35" s="734"/>
    </row>
    <row r="36" spans="2:8" ht="18.75" x14ac:dyDescent="0.3">
      <c r="G36" s="48" t="s">
        <v>443</v>
      </c>
      <c r="H36" s="64">
        <f>SUM(H13:H25)</f>
        <v>26700</v>
      </c>
    </row>
    <row r="37" spans="2:8" ht="18.75" x14ac:dyDescent="0.3">
      <c r="G37" s="48" t="s">
        <v>444</v>
      </c>
      <c r="H37" s="64">
        <f>+H36*0.16</f>
        <v>4272</v>
      </c>
    </row>
    <row r="38" spans="2:8" ht="19.5" thickBot="1" x14ac:dyDescent="0.35">
      <c r="G38" s="49" t="s">
        <v>445</v>
      </c>
      <c r="H38" s="65">
        <f>+H36+H37</f>
        <v>30972</v>
      </c>
    </row>
    <row r="40" spans="2:8" x14ac:dyDescent="0.25">
      <c r="B40" s="2215"/>
      <c r="C40" s="2215"/>
      <c r="D40" s="2215"/>
      <c r="E40" s="2215"/>
      <c r="F40" s="2215"/>
    </row>
    <row r="41" spans="2:8" x14ac:dyDescent="0.25">
      <c r="B41" s="2215"/>
      <c r="C41" s="2215"/>
      <c r="D41" s="2215"/>
      <c r="E41" s="2215"/>
      <c r="F41" s="2215"/>
    </row>
    <row r="42" spans="2:8" x14ac:dyDescent="0.25">
      <c r="B42" s="2218" t="s">
        <v>446</v>
      </c>
      <c r="C42" s="2218"/>
      <c r="D42" s="2218"/>
      <c r="E42" s="2218" t="s">
        <v>447</v>
      </c>
      <c r="F42" s="2218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6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6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1210</v>
      </c>
      <c r="E5" s="728" t="s">
        <v>421</v>
      </c>
      <c r="F5" s="33" t="str">
        <f>VLOOKUP(F6,OBRAS!A1:B25,2,FALSE)</f>
        <v>EL TAJO</v>
      </c>
      <c r="G5" s="1670" t="s">
        <v>423</v>
      </c>
      <c r="H5" s="1674">
        <v>46093</v>
      </c>
    </row>
    <row r="6" spans="2:8" ht="15.75" thickBot="1" x14ac:dyDescent="0.3">
      <c r="B6" s="1669"/>
      <c r="C6" s="1671"/>
      <c r="D6" s="1673"/>
      <c r="E6" s="729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155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SAN LUIS DE LA PAZ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GTO.</v>
      </c>
      <c r="D9" s="38"/>
      <c r="E9" s="38"/>
      <c r="F9" s="37" t="s">
        <v>431</v>
      </c>
      <c r="G9" s="50">
        <f>VLOOKUP(C7,'BASE DATOS'!A1:J109,9,FALSE)</f>
        <v>37800</v>
      </c>
      <c r="H9" s="42"/>
    </row>
    <row r="10" spans="2:8" x14ac:dyDescent="0.25">
      <c r="B10" s="40" t="s">
        <v>427</v>
      </c>
      <c r="C10" s="38" t="str">
        <f>VLOOKUP(C7,'BASE DATOS'!A1:J110,2,FALSE)</f>
        <v>EIMC7206122U1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3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1211</v>
      </c>
      <c r="C13" s="1679"/>
      <c r="D13" s="1679"/>
      <c r="E13" s="60">
        <v>1</v>
      </c>
      <c r="F13" s="60" t="s">
        <v>462</v>
      </c>
      <c r="G13" s="62">
        <v>8500</v>
      </c>
      <c r="H13" s="56">
        <f>+E13*G13</f>
        <v>8500</v>
      </c>
    </row>
    <row r="14" spans="2:8" s="57" customFormat="1" ht="18.75" x14ac:dyDescent="0.3">
      <c r="B14" s="2227" t="s">
        <v>1212</v>
      </c>
      <c r="C14" s="2228"/>
      <c r="D14" s="2228"/>
      <c r="E14" s="748">
        <v>1</v>
      </c>
      <c r="F14" s="748" t="s">
        <v>462</v>
      </c>
      <c r="G14" s="749">
        <v>2300</v>
      </c>
      <c r="H14" s="746">
        <f>+E14*G14</f>
        <v>2300</v>
      </c>
    </row>
    <row r="15" spans="2:8" s="57" customFormat="1" ht="18.75" x14ac:dyDescent="0.3">
      <c r="B15" s="2227" t="s">
        <v>1213</v>
      </c>
      <c r="C15" s="2228"/>
      <c r="D15" s="2228"/>
      <c r="E15" s="748">
        <v>1</v>
      </c>
      <c r="F15" s="748" t="s">
        <v>462</v>
      </c>
      <c r="G15" s="749">
        <v>1200</v>
      </c>
      <c r="H15" s="746">
        <f t="shared" ref="H15:H24" si="0">+E15*G15</f>
        <v>1200</v>
      </c>
    </row>
    <row r="16" spans="2:8" s="57" customFormat="1" ht="18.75" x14ac:dyDescent="0.3">
      <c r="B16" s="2229" t="s">
        <v>806</v>
      </c>
      <c r="C16" s="2230"/>
      <c r="D16" s="2230"/>
      <c r="E16" s="748"/>
      <c r="F16" s="748"/>
      <c r="G16" s="749"/>
      <c r="H16" s="746">
        <f t="shared" si="0"/>
        <v>0</v>
      </c>
    </row>
    <row r="17" spans="2:8" s="57" customFormat="1" ht="18.75" x14ac:dyDescent="0.3">
      <c r="B17" s="2227"/>
      <c r="C17" s="2228"/>
      <c r="D17" s="2228"/>
      <c r="E17" s="748"/>
      <c r="F17" s="748"/>
      <c r="G17" s="749"/>
      <c r="H17" s="746">
        <f t="shared" si="0"/>
        <v>0</v>
      </c>
    </row>
    <row r="18" spans="2:8" s="57" customFormat="1" ht="18.75" x14ac:dyDescent="0.3">
      <c r="B18" s="2227"/>
      <c r="C18" s="2228"/>
      <c r="D18" s="2228"/>
      <c r="E18" s="748"/>
      <c r="F18" s="748"/>
      <c r="G18" s="749"/>
      <c r="H18" s="746">
        <f t="shared" si="0"/>
        <v>0</v>
      </c>
    </row>
    <row r="19" spans="2:8" s="57" customFormat="1" ht="18.75" x14ac:dyDescent="0.3">
      <c r="B19" s="2227"/>
      <c r="C19" s="2228"/>
      <c r="D19" s="2228"/>
      <c r="E19" s="748"/>
      <c r="F19" s="748"/>
      <c r="G19" s="749"/>
      <c r="H19" s="746">
        <f t="shared" si="0"/>
        <v>0</v>
      </c>
    </row>
    <row r="20" spans="2:8" s="57" customFormat="1" ht="18.75" x14ac:dyDescent="0.3">
      <c r="B20" s="2227"/>
      <c r="C20" s="2228"/>
      <c r="D20" s="2228"/>
      <c r="E20" s="748"/>
      <c r="F20" s="748"/>
      <c r="G20" s="749"/>
      <c r="H20" s="746">
        <f t="shared" si="0"/>
        <v>0</v>
      </c>
    </row>
    <row r="21" spans="2:8" s="57" customFormat="1" ht="18.75" x14ac:dyDescent="0.3">
      <c r="B21" s="2227"/>
      <c r="C21" s="2228"/>
      <c r="D21" s="2228"/>
      <c r="E21" s="748"/>
      <c r="F21" s="748"/>
      <c r="G21" s="749"/>
      <c r="H21" s="746">
        <f t="shared" si="0"/>
        <v>0</v>
      </c>
    </row>
    <row r="22" spans="2:8" s="57" customFormat="1" ht="18.75" x14ac:dyDescent="0.3">
      <c r="B22" s="2227"/>
      <c r="C22" s="2228"/>
      <c r="D22" s="2228"/>
      <c r="E22" s="748"/>
      <c r="F22" s="748"/>
      <c r="G22" s="749"/>
      <c r="H22" s="746">
        <f t="shared" si="0"/>
        <v>0</v>
      </c>
    </row>
    <row r="23" spans="2:8" s="57" customFormat="1" ht="18.75" x14ac:dyDescent="0.3">
      <c r="B23" s="2227"/>
      <c r="C23" s="2228"/>
      <c r="D23" s="2228"/>
      <c r="E23" s="748"/>
      <c r="F23" s="748"/>
      <c r="G23" s="749"/>
      <c r="H23" s="746">
        <f t="shared" si="0"/>
        <v>0</v>
      </c>
    </row>
    <row r="24" spans="2:8" s="57" customFormat="1" ht="18.75" x14ac:dyDescent="0.3">
      <c r="B24" s="2227"/>
      <c r="C24" s="2228"/>
      <c r="D24" s="2228"/>
      <c r="E24" s="748"/>
      <c r="F24" s="748"/>
      <c r="G24" s="749"/>
      <c r="H24" s="746">
        <f t="shared" si="0"/>
        <v>0</v>
      </c>
    </row>
    <row r="25" spans="2:8" s="57" customFormat="1" ht="18.75" x14ac:dyDescent="0.3">
      <c r="B25" s="2227"/>
      <c r="C25" s="2228"/>
      <c r="D25" s="2228"/>
      <c r="E25" s="748"/>
      <c r="F25" s="748"/>
      <c r="G25" s="749"/>
      <c r="H25" s="74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32"/>
      <c r="C33" s="2233"/>
      <c r="D33" s="2233"/>
      <c r="E33" s="742"/>
      <c r="F33" s="742"/>
      <c r="G33" s="742"/>
      <c r="H33" s="744"/>
    </row>
    <row r="34" spans="2:8" x14ac:dyDescent="0.25">
      <c r="B34" s="2232"/>
      <c r="C34" s="2233"/>
      <c r="D34" s="2233"/>
      <c r="E34" s="742"/>
      <c r="F34" s="742"/>
      <c r="G34" s="742"/>
      <c r="H34" s="744"/>
    </row>
    <row r="35" spans="2:8" ht="15.75" thickBot="1" x14ac:dyDescent="0.3">
      <c r="B35" s="2234"/>
      <c r="C35" s="2235"/>
      <c r="D35" s="2235"/>
      <c r="E35" s="743"/>
      <c r="F35" s="743"/>
      <c r="G35" s="743"/>
      <c r="H35" s="745"/>
    </row>
    <row r="36" spans="2:8" ht="18.75" x14ac:dyDescent="0.3">
      <c r="G36" s="48" t="s">
        <v>443</v>
      </c>
      <c r="H36" s="64">
        <f>SUM(H13:H25)</f>
        <v>12000</v>
      </c>
    </row>
    <row r="37" spans="2:8" ht="18.75" x14ac:dyDescent="0.3">
      <c r="G37" s="48" t="s">
        <v>444</v>
      </c>
      <c r="H37" s="64">
        <f>+H36*0.16</f>
        <v>1920</v>
      </c>
    </row>
    <row r="38" spans="2:8" ht="19.5" thickBot="1" x14ac:dyDescent="0.35">
      <c r="G38" s="49" t="s">
        <v>445</v>
      </c>
      <c r="H38" s="65">
        <f>+H36+H37</f>
        <v>13920</v>
      </c>
    </row>
    <row r="40" spans="2:8" x14ac:dyDescent="0.25">
      <c r="B40" s="2220"/>
      <c r="C40" s="2220"/>
      <c r="D40" s="2220"/>
      <c r="E40" s="2220"/>
      <c r="F40" s="2220"/>
    </row>
    <row r="41" spans="2:8" x14ac:dyDescent="0.25">
      <c r="B41" s="2220"/>
      <c r="C41" s="2220"/>
      <c r="D41" s="2220"/>
      <c r="E41" s="2220"/>
      <c r="F41" s="2220"/>
    </row>
    <row r="42" spans="2:8" x14ac:dyDescent="0.25">
      <c r="B42" s="2231" t="s">
        <v>446</v>
      </c>
      <c r="C42" s="2231"/>
      <c r="D42" s="2231"/>
      <c r="E42" s="2231" t="s">
        <v>447</v>
      </c>
      <c r="F42" s="2231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7">
    <pageSetUpPr fitToPage="1"/>
  </sheetPr>
  <dimension ref="B1:H46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7.28515625" style="32" customWidth="1"/>
    <col min="4" max="4" width="16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1214</v>
      </c>
      <c r="E5" s="728" t="s">
        <v>421</v>
      </c>
      <c r="F5" s="33" t="str">
        <f>VLOOKUP(F6,OBRAS!A1:B25,2,FALSE)</f>
        <v>LA VALENCIA</v>
      </c>
      <c r="G5" s="1670" t="s">
        <v>423</v>
      </c>
      <c r="H5" s="1674">
        <v>46093</v>
      </c>
    </row>
    <row r="6" spans="2:8" ht="15.75" thickBot="1" x14ac:dyDescent="0.3">
      <c r="B6" s="1669"/>
      <c r="C6" s="1671"/>
      <c r="D6" s="1673"/>
      <c r="E6" s="729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1205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 xml:space="preserve">GOMEZ FARIAS #58 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SAN JOSE DE ITURBIDE, GTO.</v>
      </c>
      <c r="D9" s="38"/>
      <c r="E9" s="38"/>
      <c r="F9" s="37" t="s">
        <v>431</v>
      </c>
      <c r="G9" s="50">
        <f>VLOOKUP(C7,'BASE DATOS'!A1:J109,9,FALSE)</f>
        <v>37980</v>
      </c>
      <c r="H9" s="42"/>
    </row>
    <row r="10" spans="2:8" x14ac:dyDescent="0.25">
      <c r="B10" s="40" t="s">
        <v>427</v>
      </c>
      <c r="C10" s="38" t="str">
        <f>VLOOKUP(C7,'BASE DATOS'!A1:J110,2,FALSE)</f>
        <v>RALD751213NS0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55 4540 3389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3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1215</v>
      </c>
      <c r="C13" s="1679"/>
      <c r="D13" s="1679"/>
      <c r="E13" s="60">
        <v>1</v>
      </c>
      <c r="F13" s="60" t="s">
        <v>462</v>
      </c>
      <c r="G13" s="62">
        <v>3900</v>
      </c>
      <c r="H13" s="56">
        <f>+E13*G13</f>
        <v>3900</v>
      </c>
    </row>
    <row r="14" spans="2:8" s="57" customFormat="1" ht="18.75" x14ac:dyDescent="0.3">
      <c r="B14" s="2227" t="s">
        <v>1216</v>
      </c>
      <c r="C14" s="2228"/>
      <c r="D14" s="2228"/>
      <c r="E14" s="748"/>
      <c r="F14" s="748"/>
      <c r="G14" s="749"/>
      <c r="H14" s="746">
        <f>+E14*G14</f>
        <v>0</v>
      </c>
    </row>
    <row r="15" spans="2:8" s="57" customFormat="1" ht="18.75" x14ac:dyDescent="0.3">
      <c r="B15" s="2227" t="s">
        <v>1217</v>
      </c>
      <c r="C15" s="2228"/>
      <c r="D15" s="2228"/>
      <c r="E15" s="748"/>
      <c r="F15" s="748"/>
      <c r="G15" s="749"/>
      <c r="H15" s="746">
        <f t="shared" ref="H15:H28" si="0">+E15*G15</f>
        <v>0</v>
      </c>
    </row>
    <row r="16" spans="2:8" s="57" customFormat="1" ht="18.75" x14ac:dyDescent="0.3">
      <c r="B16" s="2227" t="s">
        <v>1218</v>
      </c>
      <c r="C16" s="2228"/>
      <c r="D16" s="2228"/>
      <c r="E16" s="748"/>
      <c r="F16" s="748"/>
      <c r="G16" s="749"/>
      <c r="H16" s="746">
        <f t="shared" si="0"/>
        <v>0</v>
      </c>
    </row>
    <row r="17" spans="2:8" s="57" customFormat="1" ht="18.75" x14ac:dyDescent="0.3">
      <c r="B17" s="2227" t="s">
        <v>1219</v>
      </c>
      <c r="C17" s="2228"/>
      <c r="D17" s="2228"/>
      <c r="E17" s="748"/>
      <c r="F17" s="748"/>
      <c r="G17" s="749"/>
      <c r="H17" s="746">
        <f t="shared" si="0"/>
        <v>0</v>
      </c>
    </row>
    <row r="18" spans="2:8" s="57" customFormat="1" ht="18.75" x14ac:dyDescent="0.3">
      <c r="B18" s="2227" t="s">
        <v>1220</v>
      </c>
      <c r="C18" s="2228"/>
      <c r="D18" s="2228"/>
      <c r="E18" s="748"/>
      <c r="F18" s="748"/>
      <c r="G18" s="749"/>
      <c r="H18" s="746">
        <f t="shared" si="0"/>
        <v>0</v>
      </c>
    </row>
    <row r="19" spans="2:8" s="57" customFormat="1" ht="18.75" x14ac:dyDescent="0.3">
      <c r="B19" s="2227" t="s">
        <v>1221</v>
      </c>
      <c r="C19" s="2228"/>
      <c r="D19" s="2228"/>
      <c r="E19" s="748"/>
      <c r="F19" s="748"/>
      <c r="G19" s="749"/>
      <c r="H19" s="746">
        <f t="shared" si="0"/>
        <v>0</v>
      </c>
    </row>
    <row r="20" spans="2:8" s="57" customFormat="1" ht="18.75" x14ac:dyDescent="0.3">
      <c r="B20" s="2227" t="s">
        <v>1222</v>
      </c>
      <c r="C20" s="2228"/>
      <c r="D20" s="2228"/>
      <c r="E20" s="748"/>
      <c r="F20" s="748"/>
      <c r="G20" s="749"/>
      <c r="H20" s="746">
        <f t="shared" si="0"/>
        <v>0</v>
      </c>
    </row>
    <row r="21" spans="2:8" s="57" customFormat="1" ht="18.75" x14ac:dyDescent="0.3">
      <c r="B21" s="2227" t="s">
        <v>1223</v>
      </c>
      <c r="C21" s="2228"/>
      <c r="D21" s="2228"/>
      <c r="E21" s="748"/>
      <c r="F21" s="748"/>
      <c r="G21" s="749"/>
      <c r="H21" s="746">
        <f t="shared" si="0"/>
        <v>0</v>
      </c>
    </row>
    <row r="22" spans="2:8" s="57" customFormat="1" ht="18.75" x14ac:dyDescent="0.3">
      <c r="B22" s="2227" t="s">
        <v>1224</v>
      </c>
      <c r="C22" s="2228"/>
      <c r="D22" s="2228"/>
      <c r="E22" s="748"/>
      <c r="F22" s="748"/>
      <c r="G22" s="749"/>
      <c r="H22" s="746"/>
    </row>
    <row r="23" spans="2:8" s="57" customFormat="1" ht="18.75" x14ac:dyDescent="0.3">
      <c r="B23" s="2227" t="s">
        <v>1225</v>
      </c>
      <c r="C23" s="2228"/>
      <c r="D23" s="2228"/>
      <c r="E23" s="748"/>
      <c r="F23" s="748"/>
      <c r="G23" s="749"/>
      <c r="H23" s="746"/>
    </row>
    <row r="24" spans="2:8" s="57" customFormat="1" ht="18.75" x14ac:dyDescent="0.3">
      <c r="B24" s="2227" t="s">
        <v>1226</v>
      </c>
      <c r="C24" s="2228"/>
      <c r="D24" s="2228"/>
      <c r="E24" s="748"/>
      <c r="F24" s="748"/>
      <c r="G24" s="749"/>
      <c r="H24" s="746"/>
    </row>
    <row r="25" spans="2:8" s="57" customFormat="1" ht="18.75" x14ac:dyDescent="0.3">
      <c r="B25" s="2227" t="s">
        <v>1227</v>
      </c>
      <c r="C25" s="2228"/>
      <c r="D25" s="2228"/>
      <c r="E25" s="748"/>
      <c r="F25" s="748"/>
      <c r="G25" s="749"/>
      <c r="H25" s="746"/>
    </row>
    <row r="26" spans="2:8" s="57" customFormat="1" ht="18.75" x14ac:dyDescent="0.3">
      <c r="B26" s="2227" t="s">
        <v>1228</v>
      </c>
      <c r="C26" s="2228"/>
      <c r="D26" s="2228"/>
      <c r="E26" s="748"/>
      <c r="F26" s="748"/>
      <c r="G26" s="749"/>
      <c r="H26" s="746">
        <f t="shared" si="0"/>
        <v>0</v>
      </c>
    </row>
    <row r="27" spans="2:8" s="57" customFormat="1" ht="18.75" x14ac:dyDescent="0.3">
      <c r="B27" s="2227" t="s">
        <v>1229</v>
      </c>
      <c r="C27" s="2228"/>
      <c r="D27" s="2228"/>
      <c r="E27" s="748">
        <v>1</v>
      </c>
      <c r="F27" s="748" t="s">
        <v>462</v>
      </c>
      <c r="G27" s="749">
        <v>3200</v>
      </c>
      <c r="H27" s="746">
        <f t="shared" si="0"/>
        <v>3200</v>
      </c>
    </row>
    <row r="28" spans="2:8" s="57" customFormat="1" ht="18.75" x14ac:dyDescent="0.3">
      <c r="B28" s="2227" t="s">
        <v>1230</v>
      </c>
      <c r="C28" s="2228"/>
      <c r="D28" s="2228"/>
      <c r="E28" s="748"/>
      <c r="F28" s="748"/>
      <c r="G28" s="749"/>
      <c r="H28" s="746">
        <f t="shared" si="0"/>
        <v>0</v>
      </c>
    </row>
    <row r="29" spans="2:8" s="57" customFormat="1" ht="18.75" x14ac:dyDescent="0.3">
      <c r="B29" s="2227"/>
      <c r="C29" s="2228"/>
      <c r="D29" s="2228"/>
      <c r="E29" s="748"/>
      <c r="F29" s="748"/>
      <c r="G29" s="749"/>
      <c r="H29" s="747"/>
    </row>
    <row r="30" spans="2:8" x14ac:dyDescent="0.25">
      <c r="B30" s="53"/>
      <c r="C30" s="47"/>
      <c r="D30" s="47"/>
      <c r="E30" s="47"/>
      <c r="F30" s="47"/>
      <c r="G30" s="47"/>
      <c r="H30" s="55"/>
    </row>
    <row r="31" spans="2:8" ht="18.75" x14ac:dyDescent="0.3">
      <c r="B31" s="1685" t="s">
        <v>439</v>
      </c>
      <c r="C31" s="1686"/>
      <c r="D31" s="1686"/>
      <c r="E31" s="1686"/>
      <c r="F31" s="1686"/>
      <c r="G31" s="1686"/>
      <c r="H31" s="1687"/>
    </row>
    <row r="32" spans="2:8" ht="15.75" x14ac:dyDescent="0.25">
      <c r="B32" s="1680" t="s">
        <v>415</v>
      </c>
      <c r="C32" s="1681"/>
      <c r="D32" s="1681"/>
      <c r="E32" s="1681"/>
      <c r="F32" s="1681"/>
      <c r="G32" s="1681"/>
      <c r="H32" s="1682"/>
    </row>
    <row r="33" spans="2:8" ht="15.75" x14ac:dyDescent="0.25">
      <c r="B33" s="1680" t="s">
        <v>440</v>
      </c>
      <c r="C33" s="1681"/>
      <c r="D33" s="1681"/>
      <c r="E33" s="1681"/>
      <c r="F33" s="1681"/>
      <c r="G33" s="1681"/>
      <c r="H33" s="1682"/>
    </row>
    <row r="34" spans="2:8" ht="15.75" x14ac:dyDescent="0.25">
      <c r="B34" s="1680" t="s">
        <v>441</v>
      </c>
      <c r="C34" s="1681"/>
      <c r="D34" s="1681"/>
      <c r="E34" s="1681"/>
      <c r="F34" s="1681"/>
      <c r="G34" s="1681"/>
      <c r="H34" s="1682"/>
    </row>
    <row r="35" spans="2:8" ht="15.75" x14ac:dyDescent="0.25">
      <c r="B35" s="1680" t="s">
        <v>442</v>
      </c>
      <c r="C35" s="1681"/>
      <c r="D35" s="1681"/>
      <c r="E35" s="1681"/>
      <c r="F35" s="1681"/>
      <c r="G35" s="1681"/>
      <c r="H35" s="1682"/>
    </row>
    <row r="36" spans="2:8" ht="18.75" x14ac:dyDescent="0.3">
      <c r="B36" s="1685" t="s">
        <v>418</v>
      </c>
      <c r="C36" s="1686"/>
      <c r="D36" s="1686"/>
      <c r="E36" s="1686"/>
      <c r="F36" s="1686"/>
      <c r="G36" s="1686"/>
      <c r="H36" s="1687"/>
    </row>
    <row r="37" spans="2:8" x14ac:dyDescent="0.25">
      <c r="B37" s="2232"/>
      <c r="C37" s="2233"/>
      <c r="D37" s="2233"/>
      <c r="E37" s="742"/>
      <c r="F37" s="742"/>
      <c r="G37" s="742"/>
      <c r="H37" s="744"/>
    </row>
    <row r="38" spans="2:8" x14ac:dyDescent="0.25">
      <c r="B38" s="2232"/>
      <c r="C38" s="2233"/>
      <c r="D38" s="2233"/>
      <c r="E38" s="742"/>
      <c r="F38" s="742"/>
      <c r="G38" s="742"/>
      <c r="H38" s="744"/>
    </row>
    <row r="39" spans="2:8" ht="15.75" thickBot="1" x14ac:dyDescent="0.3">
      <c r="B39" s="2234"/>
      <c r="C39" s="2235"/>
      <c r="D39" s="2235"/>
      <c r="E39" s="743"/>
      <c r="F39" s="743"/>
      <c r="G39" s="743"/>
      <c r="H39" s="745"/>
    </row>
    <row r="40" spans="2:8" ht="18.75" x14ac:dyDescent="0.3">
      <c r="G40" s="48" t="s">
        <v>443</v>
      </c>
      <c r="H40" s="64">
        <f>SUM(H13:H29)</f>
        <v>7100</v>
      </c>
    </row>
    <row r="41" spans="2:8" ht="18.75" x14ac:dyDescent="0.3">
      <c r="G41" s="48" t="s">
        <v>444</v>
      </c>
      <c r="H41" s="64">
        <f>+H40*0.16</f>
        <v>1136</v>
      </c>
    </row>
    <row r="42" spans="2:8" ht="19.5" thickBot="1" x14ac:dyDescent="0.35">
      <c r="G42" s="49" t="s">
        <v>445</v>
      </c>
      <c r="H42" s="65">
        <f>+H40+H41</f>
        <v>8236</v>
      </c>
    </row>
    <row r="44" spans="2:8" x14ac:dyDescent="0.25">
      <c r="B44" s="2220"/>
      <c r="C44" s="2220"/>
      <c r="D44" s="2220"/>
      <c r="E44" s="2220"/>
      <c r="F44" s="2220"/>
    </row>
    <row r="45" spans="2:8" x14ac:dyDescent="0.25">
      <c r="B45" s="2220"/>
      <c r="C45" s="2220"/>
      <c r="D45" s="2220"/>
      <c r="E45" s="2220"/>
      <c r="F45" s="2220"/>
    </row>
    <row r="46" spans="2:8" x14ac:dyDescent="0.25">
      <c r="B46" s="2231" t="s">
        <v>446</v>
      </c>
      <c r="C46" s="2231"/>
      <c r="D46" s="2231"/>
      <c r="E46" s="2231" t="s">
        <v>447</v>
      </c>
      <c r="F46" s="2231"/>
    </row>
  </sheetData>
  <mergeCells count="40">
    <mergeCell ref="E46:F46"/>
    <mergeCell ref="B46:D46"/>
    <mergeCell ref="B44:D45"/>
    <mergeCell ref="B22:D22"/>
    <mergeCell ref="B23:D23"/>
    <mergeCell ref="B24:D24"/>
    <mergeCell ref="B25:D25"/>
    <mergeCell ref="B35:H35"/>
    <mergeCell ref="B36:H36"/>
    <mergeCell ref="B37:D37"/>
    <mergeCell ref="B38:D38"/>
    <mergeCell ref="B39:D39"/>
    <mergeCell ref="E44:F45"/>
    <mergeCell ref="B28:D28"/>
    <mergeCell ref="B29:D29"/>
    <mergeCell ref="B31:H31"/>
    <mergeCell ref="B32:H32"/>
    <mergeCell ref="B33:H33"/>
    <mergeCell ref="B34:H34"/>
    <mergeCell ref="B18:D18"/>
    <mergeCell ref="B19:D19"/>
    <mergeCell ref="B20:D20"/>
    <mergeCell ref="B21:D21"/>
    <mergeCell ref="B26:D26"/>
    <mergeCell ref="B27:D27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8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4" width="16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-1787</v>
      </c>
      <c r="E5" s="739" t="s">
        <v>421</v>
      </c>
      <c r="F5" s="33" t="str">
        <f>VLOOKUP(F6,OBRAS!A1:B25,2,FALSE)</f>
        <v>VALENC, ENSINO, TAJO</v>
      </c>
      <c r="G5" s="1670" t="s">
        <v>423</v>
      </c>
      <c r="H5" s="1674">
        <v>46094</v>
      </c>
    </row>
    <row r="6" spans="2:8" ht="15.75" thickBot="1" x14ac:dyDescent="0.3">
      <c r="B6" s="1669"/>
      <c r="C6" s="1671"/>
      <c r="D6" s="1673"/>
      <c r="E6" s="740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159</v>
      </c>
      <c r="D7" s="36"/>
      <c r="E7" s="36"/>
      <c r="F7" s="35" t="s">
        <v>429</v>
      </c>
      <c r="G7" s="36" t="str">
        <f>VLOOKUP(C7,'BASE DATOS'!A1:J107,7,FALSE)</f>
        <v>tdr101176@gmail.com</v>
      </c>
      <c r="H7" s="41"/>
    </row>
    <row r="8" spans="2:8" x14ac:dyDescent="0.25">
      <c r="B8" s="40" t="s">
        <v>425</v>
      </c>
      <c r="C8" s="38" t="str">
        <f>VLOOKUP(C7,'BASE DATOS'!A1:J108,3,FALSE)</f>
        <v>AV. AEROPUERTO #30 COL. EL PUENTE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38013</v>
      </c>
      <c r="H9" s="42"/>
    </row>
    <row r="10" spans="2:8" x14ac:dyDescent="0.25">
      <c r="B10" s="40" t="s">
        <v>427</v>
      </c>
      <c r="C10" s="38" t="str">
        <f>VLOOKUP(C7,'BASE DATOS'!A1:J110,2,FALSE)</f>
        <v>RAMV830208HF9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DE INCORPORACION FISCAL</v>
      </c>
      <c r="D11" s="38"/>
      <c r="E11" s="38"/>
      <c r="F11" s="37" t="s">
        <v>433</v>
      </c>
      <c r="G11" s="38">
        <f>VLOOKUP(C7,'BASE DATOS'!A1:J111,6,FALSE)</f>
        <v>4612116379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4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1231</v>
      </c>
      <c r="C13" s="1679"/>
      <c r="D13" s="1679"/>
      <c r="E13" s="60">
        <v>1</v>
      </c>
      <c r="F13" s="60" t="s">
        <v>462</v>
      </c>
      <c r="G13" s="62">
        <v>3500</v>
      </c>
      <c r="H13" s="56">
        <f>+E13*G13</f>
        <v>3500</v>
      </c>
    </row>
    <row r="14" spans="2:8" s="57" customFormat="1" ht="18.75" x14ac:dyDescent="0.3">
      <c r="B14" s="2241" t="s">
        <v>1232</v>
      </c>
      <c r="C14" s="2242"/>
      <c r="D14" s="2242"/>
      <c r="E14" s="759"/>
      <c r="F14" s="759"/>
      <c r="G14" s="760"/>
      <c r="H14" s="757">
        <f>+E14*G14</f>
        <v>0</v>
      </c>
    </row>
    <row r="15" spans="2:8" s="57" customFormat="1" ht="18.75" x14ac:dyDescent="0.3">
      <c r="B15" s="2241"/>
      <c r="C15" s="2242"/>
      <c r="D15" s="2242"/>
      <c r="E15" s="759"/>
      <c r="F15" s="759"/>
      <c r="G15" s="760"/>
      <c r="H15" s="757">
        <f t="shared" ref="H15:H24" si="0">+E15*G15</f>
        <v>0</v>
      </c>
    </row>
    <row r="16" spans="2:8" s="57" customFormat="1" ht="18.75" x14ac:dyDescent="0.3">
      <c r="B16" s="2241"/>
      <c r="C16" s="2242"/>
      <c r="D16" s="2242"/>
      <c r="E16" s="759"/>
      <c r="F16" s="759"/>
      <c r="G16" s="760"/>
      <c r="H16" s="757">
        <f t="shared" si="0"/>
        <v>0</v>
      </c>
    </row>
    <row r="17" spans="2:8" s="57" customFormat="1" ht="18.75" x14ac:dyDescent="0.3">
      <c r="B17" s="2241"/>
      <c r="C17" s="2242"/>
      <c r="D17" s="2242"/>
      <c r="E17" s="759"/>
      <c r="F17" s="759"/>
      <c r="G17" s="760"/>
      <c r="H17" s="757">
        <f t="shared" si="0"/>
        <v>0</v>
      </c>
    </row>
    <row r="18" spans="2:8" s="57" customFormat="1" ht="18.75" x14ac:dyDescent="0.3">
      <c r="B18" s="2241"/>
      <c r="C18" s="2242"/>
      <c r="D18" s="2242"/>
      <c r="E18" s="759"/>
      <c r="F18" s="759"/>
      <c r="G18" s="760"/>
      <c r="H18" s="757">
        <f t="shared" si="0"/>
        <v>0</v>
      </c>
    </row>
    <row r="19" spans="2:8" s="57" customFormat="1" ht="18.75" x14ac:dyDescent="0.3">
      <c r="B19" s="2241"/>
      <c r="C19" s="2242"/>
      <c r="D19" s="2242"/>
      <c r="E19" s="759"/>
      <c r="F19" s="759"/>
      <c r="G19" s="760"/>
      <c r="H19" s="757">
        <f t="shared" si="0"/>
        <v>0</v>
      </c>
    </row>
    <row r="20" spans="2:8" s="57" customFormat="1" ht="18.75" x14ac:dyDescent="0.3">
      <c r="B20" s="2241"/>
      <c r="C20" s="2242"/>
      <c r="D20" s="2242"/>
      <c r="E20" s="759"/>
      <c r="F20" s="759"/>
      <c r="G20" s="760"/>
      <c r="H20" s="757">
        <f t="shared" si="0"/>
        <v>0</v>
      </c>
    </row>
    <row r="21" spans="2:8" s="57" customFormat="1" ht="18.75" x14ac:dyDescent="0.3">
      <c r="B21" s="2241"/>
      <c r="C21" s="2242"/>
      <c r="D21" s="2242"/>
      <c r="E21" s="759"/>
      <c r="F21" s="759"/>
      <c r="G21" s="760"/>
      <c r="H21" s="757">
        <f t="shared" si="0"/>
        <v>0</v>
      </c>
    </row>
    <row r="22" spans="2:8" s="57" customFormat="1" ht="18.75" x14ac:dyDescent="0.3">
      <c r="B22" s="2241"/>
      <c r="C22" s="2242"/>
      <c r="D22" s="2242"/>
      <c r="E22" s="759"/>
      <c r="F22" s="759"/>
      <c r="G22" s="760"/>
      <c r="H22" s="757">
        <f t="shared" si="0"/>
        <v>0</v>
      </c>
    </row>
    <row r="23" spans="2:8" s="57" customFormat="1" ht="18.75" x14ac:dyDescent="0.3">
      <c r="B23" s="2241"/>
      <c r="C23" s="2242"/>
      <c r="D23" s="2242"/>
      <c r="E23" s="759"/>
      <c r="F23" s="759"/>
      <c r="G23" s="760"/>
      <c r="H23" s="757">
        <f t="shared" si="0"/>
        <v>0</v>
      </c>
    </row>
    <row r="24" spans="2:8" s="57" customFormat="1" ht="18.75" x14ac:dyDescent="0.3">
      <c r="B24" s="2241"/>
      <c r="C24" s="2242"/>
      <c r="D24" s="2242"/>
      <c r="E24" s="759"/>
      <c r="F24" s="759"/>
      <c r="G24" s="760"/>
      <c r="H24" s="757">
        <f t="shared" si="0"/>
        <v>0</v>
      </c>
    </row>
    <row r="25" spans="2:8" s="57" customFormat="1" ht="18.75" x14ac:dyDescent="0.3">
      <c r="B25" s="2241"/>
      <c r="C25" s="2242"/>
      <c r="D25" s="2242"/>
      <c r="E25" s="759"/>
      <c r="F25" s="759"/>
      <c r="G25" s="760"/>
      <c r="H25" s="75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37"/>
      <c r="C33" s="2238"/>
      <c r="D33" s="2238"/>
      <c r="E33" s="753"/>
      <c r="F33" s="753"/>
      <c r="G33" s="753"/>
      <c r="H33" s="755"/>
    </row>
    <row r="34" spans="2:8" x14ac:dyDescent="0.25">
      <c r="B34" s="2237"/>
      <c r="C34" s="2238"/>
      <c r="D34" s="2238"/>
      <c r="E34" s="753"/>
      <c r="F34" s="753"/>
      <c r="G34" s="753"/>
      <c r="H34" s="755"/>
    </row>
    <row r="35" spans="2:8" ht="15.75" thickBot="1" x14ac:dyDescent="0.3">
      <c r="B35" s="2239"/>
      <c r="C35" s="2240"/>
      <c r="D35" s="2240"/>
      <c r="E35" s="754"/>
      <c r="F35" s="754"/>
      <c r="G35" s="754"/>
      <c r="H35" s="756"/>
    </row>
    <row r="36" spans="2:8" ht="18.75" x14ac:dyDescent="0.3">
      <c r="G36" s="48" t="s">
        <v>443</v>
      </c>
      <c r="H36" s="64">
        <f>SUM(H13:H25)</f>
        <v>3500</v>
      </c>
    </row>
    <row r="37" spans="2:8" ht="18.75" x14ac:dyDescent="0.3">
      <c r="G37" s="48" t="s">
        <v>444</v>
      </c>
      <c r="H37" s="64">
        <f>+H36*0.16</f>
        <v>560</v>
      </c>
    </row>
    <row r="38" spans="2:8" ht="19.5" thickBot="1" x14ac:dyDescent="0.35">
      <c r="G38" s="49" t="s">
        <v>445</v>
      </c>
      <c r="H38" s="65">
        <f>+H36+H37</f>
        <v>4060</v>
      </c>
    </row>
    <row r="40" spans="2:8" x14ac:dyDescent="0.25">
      <c r="B40" s="2233"/>
      <c r="C40" s="2233"/>
      <c r="D40" s="2233"/>
      <c r="E40" s="2233"/>
      <c r="F40" s="2233"/>
    </row>
    <row r="41" spans="2:8" x14ac:dyDescent="0.25">
      <c r="B41" s="2233"/>
      <c r="C41" s="2233"/>
      <c r="D41" s="2233"/>
      <c r="E41" s="2233"/>
      <c r="F41" s="2233"/>
    </row>
    <row r="42" spans="2:8" x14ac:dyDescent="0.25">
      <c r="B42" s="2236" t="s">
        <v>446</v>
      </c>
      <c r="C42" s="2236"/>
      <c r="D42" s="2236"/>
      <c r="E42" s="2236" t="s">
        <v>447</v>
      </c>
      <c r="F42" s="223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9">
    <tabColor theme="5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5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-1788</v>
      </c>
      <c r="E5" s="750" t="s">
        <v>421</v>
      </c>
      <c r="F5" s="33" t="str">
        <f>VLOOKUP(F6,OBRAS!A1:B25,2,FALSE)</f>
        <v>VALENC, ENSINO, TAJO</v>
      </c>
      <c r="G5" s="1670" t="s">
        <v>423</v>
      </c>
      <c r="H5" s="1674">
        <v>46094</v>
      </c>
    </row>
    <row r="6" spans="2:8" ht="15.75" thickBot="1" x14ac:dyDescent="0.3">
      <c r="B6" s="1669"/>
      <c r="C6" s="1671"/>
      <c r="D6" s="1673"/>
      <c r="E6" s="751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29</v>
      </c>
      <c r="D7" s="36"/>
      <c r="E7" s="36"/>
      <c r="F7" s="35" t="s">
        <v>429</v>
      </c>
      <c r="G7" s="36" t="str">
        <f>VLOOKUP(C7,'BASE DATOS'!A1:J107,7,FALSE)</f>
        <v>facturacion@fmb.mx</v>
      </c>
      <c r="H7" s="41"/>
    </row>
    <row r="8" spans="2:8" x14ac:dyDescent="0.25">
      <c r="B8" s="40" t="s">
        <v>425</v>
      </c>
      <c r="C8" s="38" t="str">
        <f>VLOOKUP(C7,'BASE DATOS'!A1:J108,3,FALSE)</f>
        <v>BLVD ADOLFO LOPEZ MATEOS #1236 OTE, COL. INSURGENTE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38080</v>
      </c>
      <c r="H9" s="42"/>
    </row>
    <row r="10" spans="2:8" x14ac:dyDescent="0.25">
      <c r="B10" s="40" t="s">
        <v>427</v>
      </c>
      <c r="C10" s="38" t="str">
        <f>VLOOKUP(C7,'BASE DATOS'!A1:J110,2,FALSE)</f>
        <v>FMB871228QF7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461 1598900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5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1233</v>
      </c>
      <c r="C13" s="1679"/>
      <c r="D13" s="1679"/>
      <c r="E13" s="60">
        <v>1</v>
      </c>
      <c r="F13" s="60" t="s">
        <v>449</v>
      </c>
      <c r="G13" s="62">
        <v>2146.5500000000002</v>
      </c>
      <c r="H13" s="56">
        <f>+E13*G13</f>
        <v>2146.5500000000002</v>
      </c>
    </row>
    <row r="14" spans="2:8" s="57" customFormat="1" ht="18.75" x14ac:dyDescent="0.3">
      <c r="B14" s="2243" t="s">
        <v>1234</v>
      </c>
      <c r="C14" s="2244"/>
      <c r="D14" s="2244"/>
      <c r="E14" s="770"/>
      <c r="F14" s="770"/>
      <c r="G14" s="771"/>
      <c r="H14" s="768">
        <f>+E14*G14</f>
        <v>0</v>
      </c>
    </row>
    <row r="15" spans="2:8" s="57" customFormat="1" ht="18.75" x14ac:dyDescent="0.3">
      <c r="B15" s="2243"/>
      <c r="C15" s="2244"/>
      <c r="D15" s="2244"/>
      <c r="E15" s="770"/>
      <c r="F15" s="770"/>
      <c r="G15" s="771"/>
      <c r="H15" s="768">
        <f t="shared" ref="H15:H24" si="0">+E15*G15</f>
        <v>0</v>
      </c>
    </row>
    <row r="16" spans="2:8" s="57" customFormat="1" ht="18.75" x14ac:dyDescent="0.3">
      <c r="B16" s="2243"/>
      <c r="C16" s="2244"/>
      <c r="D16" s="2244"/>
      <c r="E16" s="770"/>
      <c r="F16" s="770"/>
      <c r="G16" s="771"/>
      <c r="H16" s="768">
        <f t="shared" si="0"/>
        <v>0</v>
      </c>
    </row>
    <row r="17" spans="2:8" s="57" customFormat="1" ht="18.75" x14ac:dyDescent="0.3">
      <c r="B17" s="2243"/>
      <c r="C17" s="2244"/>
      <c r="D17" s="2244"/>
      <c r="E17" s="770"/>
      <c r="F17" s="770"/>
      <c r="G17" s="771"/>
      <c r="H17" s="768">
        <f t="shared" si="0"/>
        <v>0</v>
      </c>
    </row>
    <row r="18" spans="2:8" s="57" customFormat="1" ht="18.75" x14ac:dyDescent="0.3">
      <c r="B18" s="2243"/>
      <c r="C18" s="2244"/>
      <c r="D18" s="2244"/>
      <c r="E18" s="770"/>
      <c r="F18" s="770"/>
      <c r="G18" s="771"/>
      <c r="H18" s="768">
        <f t="shared" si="0"/>
        <v>0</v>
      </c>
    </row>
    <row r="19" spans="2:8" s="57" customFormat="1" ht="18.75" x14ac:dyDescent="0.3">
      <c r="B19" s="2243"/>
      <c r="C19" s="2244"/>
      <c r="D19" s="2244"/>
      <c r="E19" s="770"/>
      <c r="F19" s="770"/>
      <c r="G19" s="771"/>
      <c r="H19" s="768">
        <f t="shared" si="0"/>
        <v>0</v>
      </c>
    </row>
    <row r="20" spans="2:8" s="57" customFormat="1" ht="18.75" x14ac:dyDescent="0.3">
      <c r="B20" s="2243"/>
      <c r="C20" s="2244"/>
      <c r="D20" s="2244"/>
      <c r="E20" s="770"/>
      <c r="F20" s="770"/>
      <c r="G20" s="771"/>
      <c r="H20" s="768">
        <f t="shared" si="0"/>
        <v>0</v>
      </c>
    </row>
    <row r="21" spans="2:8" s="57" customFormat="1" ht="18.75" x14ac:dyDescent="0.3">
      <c r="B21" s="2243"/>
      <c r="C21" s="2244"/>
      <c r="D21" s="2244"/>
      <c r="E21" s="770"/>
      <c r="F21" s="770"/>
      <c r="G21" s="771"/>
      <c r="H21" s="768">
        <f t="shared" si="0"/>
        <v>0</v>
      </c>
    </row>
    <row r="22" spans="2:8" s="57" customFormat="1" ht="18.75" x14ac:dyDescent="0.3">
      <c r="B22" s="2243"/>
      <c r="C22" s="2244"/>
      <c r="D22" s="2244"/>
      <c r="E22" s="770"/>
      <c r="F22" s="770"/>
      <c r="G22" s="771"/>
      <c r="H22" s="768">
        <f t="shared" si="0"/>
        <v>0</v>
      </c>
    </row>
    <row r="23" spans="2:8" s="57" customFormat="1" ht="18.75" x14ac:dyDescent="0.3">
      <c r="B23" s="2243"/>
      <c r="C23" s="2244"/>
      <c r="D23" s="2244"/>
      <c r="E23" s="770"/>
      <c r="F23" s="770"/>
      <c r="G23" s="771"/>
      <c r="H23" s="768">
        <f t="shared" si="0"/>
        <v>0</v>
      </c>
    </row>
    <row r="24" spans="2:8" s="57" customFormat="1" ht="18.75" x14ac:dyDescent="0.3">
      <c r="B24" s="2243"/>
      <c r="C24" s="2244"/>
      <c r="D24" s="2244"/>
      <c r="E24" s="770"/>
      <c r="F24" s="770"/>
      <c r="G24" s="771"/>
      <c r="H24" s="768">
        <f t="shared" si="0"/>
        <v>0</v>
      </c>
    </row>
    <row r="25" spans="2:8" s="57" customFormat="1" ht="18.75" x14ac:dyDescent="0.3">
      <c r="B25" s="2243"/>
      <c r="C25" s="2244"/>
      <c r="D25" s="2244"/>
      <c r="E25" s="770"/>
      <c r="F25" s="770"/>
      <c r="G25" s="771"/>
      <c r="H25" s="76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46"/>
      <c r="C33" s="2247"/>
      <c r="D33" s="2247"/>
      <c r="E33" s="764"/>
      <c r="F33" s="764"/>
      <c r="G33" s="764"/>
      <c r="H33" s="766"/>
    </row>
    <row r="34" spans="2:8" x14ac:dyDescent="0.25">
      <c r="B34" s="2246"/>
      <c r="C34" s="2247"/>
      <c r="D34" s="2247"/>
      <c r="E34" s="764"/>
      <c r="F34" s="764"/>
      <c r="G34" s="764"/>
      <c r="H34" s="766"/>
    </row>
    <row r="35" spans="2:8" ht="15.75" thickBot="1" x14ac:dyDescent="0.3">
      <c r="B35" s="2248"/>
      <c r="C35" s="2249"/>
      <c r="D35" s="2249"/>
      <c r="E35" s="765"/>
      <c r="F35" s="765"/>
      <c r="G35" s="765"/>
      <c r="H35" s="767"/>
    </row>
    <row r="36" spans="2:8" ht="18.75" x14ac:dyDescent="0.3">
      <c r="G36" s="48" t="s">
        <v>443</v>
      </c>
      <c r="H36" s="64">
        <f>SUM(H13:H25)</f>
        <v>2146.5500000000002</v>
      </c>
    </row>
    <row r="37" spans="2:8" ht="18.75" x14ac:dyDescent="0.3">
      <c r="G37" s="48" t="s">
        <v>444</v>
      </c>
      <c r="H37" s="64">
        <f>+H36*0.16</f>
        <v>343.44800000000004</v>
      </c>
    </row>
    <row r="38" spans="2:8" ht="19.5" thickBot="1" x14ac:dyDescent="0.35">
      <c r="G38" s="49" t="s">
        <v>445</v>
      </c>
      <c r="H38" s="65">
        <f>+H36+H37</f>
        <v>2489.998</v>
      </c>
    </row>
    <row r="40" spans="2:8" x14ac:dyDescent="0.25">
      <c r="B40" s="2238"/>
      <c r="C40" s="2238"/>
      <c r="D40" s="2238"/>
      <c r="E40" s="2238"/>
      <c r="F40" s="2238"/>
    </row>
    <row r="41" spans="2:8" x14ac:dyDescent="0.25">
      <c r="B41" s="2238"/>
      <c r="C41" s="2238"/>
      <c r="D41" s="2238"/>
      <c r="E41" s="2238"/>
      <c r="F41" s="2238"/>
    </row>
    <row r="42" spans="2:8" x14ac:dyDescent="0.25">
      <c r="B42" s="2245" t="s">
        <v>446</v>
      </c>
      <c r="C42" s="2245"/>
      <c r="D42" s="2245"/>
      <c r="E42" s="2245" t="s">
        <v>447</v>
      </c>
      <c r="F42" s="2245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0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7.28515625" style="32" customWidth="1"/>
    <col min="4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1244</v>
      </c>
      <c r="E5" s="750" t="s">
        <v>421</v>
      </c>
      <c r="F5" s="33" t="str">
        <f>VLOOKUP(F6,OBRAS!A1:B25,2,FALSE)</f>
        <v>LA VALENCIA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751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1239</v>
      </c>
      <c r="D7" s="36"/>
      <c r="E7" s="36"/>
      <c r="F7" s="35" t="s">
        <v>429</v>
      </c>
      <c r="G7" s="36" t="str">
        <f>VLOOKUP(C7,'BASE DATOS'!A1:J107,7,FALSE)</f>
        <v>cp.mariela_milenium@yahoo.com.mx</v>
      </c>
      <c r="H7" s="41"/>
    </row>
    <row r="8" spans="2:8" x14ac:dyDescent="0.25">
      <c r="B8" s="40" t="s">
        <v>425</v>
      </c>
      <c r="C8" s="38" t="str">
        <f>VLOOKUP(C7,'BASE DATOS'!A1:J108,3,FALSE)</f>
        <v>C. MANUEL GOMEZ PEDRAZA 51, COL. CENTRO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JOSE DE ITURBIDE, GTO.</v>
      </c>
      <c r="D9" s="38"/>
      <c r="E9" s="38"/>
      <c r="F9" s="37" t="s">
        <v>431</v>
      </c>
      <c r="G9" s="50">
        <f>VLOOKUP(C7,'BASE DATOS'!A1:J109,9,FALSE)</f>
        <v>37980</v>
      </c>
      <c r="H9" s="42"/>
    </row>
    <row r="10" spans="2:8" x14ac:dyDescent="0.25">
      <c r="B10" s="40" t="s">
        <v>427</v>
      </c>
      <c r="C10" s="38" t="str">
        <f>VLOOKUP(C7,'BASE DATOS'!A1:J110,2,FALSE)</f>
        <v>LORM8801175S4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419 112 8211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5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1235</v>
      </c>
      <c r="C13" s="1679"/>
      <c r="D13" s="1679"/>
      <c r="E13" s="60">
        <v>2</v>
      </c>
      <c r="F13" s="60" t="s">
        <v>1237</v>
      </c>
      <c r="G13" s="62">
        <v>706.89655172413802</v>
      </c>
      <c r="H13" s="56">
        <f>+E13*G13</f>
        <v>1413.793103448276</v>
      </c>
    </row>
    <row r="14" spans="2:8" s="57" customFormat="1" ht="18.75" x14ac:dyDescent="0.3">
      <c r="B14" s="2243" t="s">
        <v>1236</v>
      </c>
      <c r="C14" s="2244"/>
      <c r="D14" s="2244"/>
      <c r="E14" s="770">
        <v>1</v>
      </c>
      <c r="F14" s="770" t="s">
        <v>1237</v>
      </c>
      <c r="G14" s="771">
        <v>103.44827586206897</v>
      </c>
      <c r="H14" s="768">
        <f>+E14*G14</f>
        <v>103.44827586206897</v>
      </c>
    </row>
    <row r="15" spans="2:8" s="57" customFormat="1" ht="18.75" x14ac:dyDescent="0.3">
      <c r="B15" s="2243" t="s">
        <v>1245</v>
      </c>
      <c r="C15" s="2244"/>
      <c r="D15" s="2244"/>
      <c r="E15" s="770">
        <v>1</v>
      </c>
      <c r="F15" s="770" t="s">
        <v>449</v>
      </c>
      <c r="G15" s="771">
        <v>28.448275862068968</v>
      </c>
      <c r="H15" s="768">
        <f t="shared" ref="H15:H24" si="0">+E15*G15</f>
        <v>28.448275862068968</v>
      </c>
    </row>
    <row r="16" spans="2:8" s="57" customFormat="1" ht="18.75" x14ac:dyDescent="0.3">
      <c r="B16" s="2243" t="s">
        <v>1246</v>
      </c>
      <c r="C16" s="2244"/>
      <c r="D16" s="2244"/>
      <c r="E16" s="770">
        <v>1</v>
      </c>
      <c r="F16" s="770" t="s">
        <v>1238</v>
      </c>
      <c r="G16" s="771">
        <v>38.793103448275865</v>
      </c>
      <c r="H16" s="768">
        <f t="shared" si="0"/>
        <v>38.793103448275865</v>
      </c>
    </row>
    <row r="17" spans="2:8" s="57" customFormat="1" ht="18.75" x14ac:dyDescent="0.3">
      <c r="B17" s="2250" t="s">
        <v>481</v>
      </c>
      <c r="C17" s="2251"/>
      <c r="D17" s="2251"/>
      <c r="E17" s="770"/>
      <c r="F17" s="770"/>
      <c r="G17" s="771"/>
      <c r="H17" s="768">
        <f t="shared" si="0"/>
        <v>0</v>
      </c>
    </row>
    <row r="18" spans="2:8" s="57" customFormat="1" ht="18.75" x14ac:dyDescent="0.3">
      <c r="B18" s="2243"/>
      <c r="C18" s="2244"/>
      <c r="D18" s="2244"/>
      <c r="E18" s="770"/>
      <c r="F18" s="770"/>
      <c r="G18" s="771"/>
      <c r="H18" s="768">
        <f t="shared" si="0"/>
        <v>0</v>
      </c>
    </row>
    <row r="19" spans="2:8" s="57" customFormat="1" ht="18.75" x14ac:dyDescent="0.3">
      <c r="B19" s="2243"/>
      <c r="C19" s="2244"/>
      <c r="D19" s="2244"/>
      <c r="E19" s="770"/>
      <c r="F19" s="770"/>
      <c r="G19" s="771"/>
      <c r="H19" s="768">
        <f t="shared" si="0"/>
        <v>0</v>
      </c>
    </row>
    <row r="20" spans="2:8" s="57" customFormat="1" ht="18.75" x14ac:dyDescent="0.3">
      <c r="B20" s="2243"/>
      <c r="C20" s="2244"/>
      <c r="D20" s="2244"/>
      <c r="E20" s="770"/>
      <c r="F20" s="770"/>
      <c r="G20" s="771"/>
      <c r="H20" s="768">
        <f t="shared" si="0"/>
        <v>0</v>
      </c>
    </row>
    <row r="21" spans="2:8" s="57" customFormat="1" ht="18.75" x14ac:dyDescent="0.3">
      <c r="B21" s="2243"/>
      <c r="C21" s="2244"/>
      <c r="D21" s="2244"/>
      <c r="E21" s="770"/>
      <c r="F21" s="770"/>
      <c r="G21" s="771"/>
      <c r="H21" s="768">
        <f t="shared" si="0"/>
        <v>0</v>
      </c>
    </row>
    <row r="22" spans="2:8" s="57" customFormat="1" ht="18.75" x14ac:dyDescent="0.3">
      <c r="B22" s="2243"/>
      <c r="C22" s="2244"/>
      <c r="D22" s="2244"/>
      <c r="E22" s="770"/>
      <c r="F22" s="770"/>
      <c r="G22" s="771"/>
      <c r="H22" s="768">
        <f t="shared" si="0"/>
        <v>0</v>
      </c>
    </row>
    <row r="23" spans="2:8" s="57" customFormat="1" ht="18.75" x14ac:dyDescent="0.3">
      <c r="B23" s="2243"/>
      <c r="C23" s="2244"/>
      <c r="D23" s="2244"/>
      <c r="E23" s="770"/>
      <c r="F23" s="770"/>
      <c r="G23" s="771"/>
      <c r="H23" s="768">
        <f t="shared" si="0"/>
        <v>0</v>
      </c>
    </row>
    <row r="24" spans="2:8" s="57" customFormat="1" ht="18.75" x14ac:dyDescent="0.3">
      <c r="B24" s="2243"/>
      <c r="C24" s="2244"/>
      <c r="D24" s="2244"/>
      <c r="E24" s="770"/>
      <c r="F24" s="770"/>
      <c r="G24" s="771"/>
      <c r="H24" s="768">
        <f t="shared" si="0"/>
        <v>0</v>
      </c>
    </row>
    <row r="25" spans="2:8" s="57" customFormat="1" ht="18.75" x14ac:dyDescent="0.3">
      <c r="B25" s="2243"/>
      <c r="C25" s="2244"/>
      <c r="D25" s="2244"/>
      <c r="E25" s="770"/>
      <c r="F25" s="770"/>
      <c r="G25" s="771"/>
      <c r="H25" s="76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46"/>
      <c r="C33" s="2247"/>
      <c r="D33" s="2247"/>
      <c r="E33" s="764"/>
      <c r="F33" s="764"/>
      <c r="G33" s="764"/>
      <c r="H33" s="766"/>
    </row>
    <row r="34" spans="2:8" x14ac:dyDescent="0.25">
      <c r="B34" s="2246"/>
      <c r="C34" s="2247"/>
      <c r="D34" s="2247"/>
      <c r="E34" s="764"/>
      <c r="F34" s="764"/>
      <c r="G34" s="764"/>
      <c r="H34" s="766"/>
    </row>
    <row r="35" spans="2:8" ht="15.75" thickBot="1" x14ac:dyDescent="0.3">
      <c r="B35" s="2248"/>
      <c r="C35" s="2249"/>
      <c r="D35" s="2249"/>
      <c r="E35" s="765"/>
      <c r="F35" s="765"/>
      <c r="G35" s="765"/>
      <c r="H35" s="767"/>
    </row>
    <row r="36" spans="2:8" ht="18.75" x14ac:dyDescent="0.3">
      <c r="G36" s="48" t="s">
        <v>443</v>
      </c>
      <c r="H36" s="64">
        <f>SUM(H13:H25)</f>
        <v>1584.48275862069</v>
      </c>
    </row>
    <row r="37" spans="2:8" ht="18.75" x14ac:dyDescent="0.3">
      <c r="G37" s="48" t="s">
        <v>444</v>
      </c>
      <c r="H37" s="64">
        <f>+H36*0.16</f>
        <v>253.51724137931041</v>
      </c>
    </row>
    <row r="38" spans="2:8" ht="19.5" thickBot="1" x14ac:dyDescent="0.35">
      <c r="G38" s="49" t="s">
        <v>445</v>
      </c>
      <c r="H38" s="65">
        <f>+H36+H37</f>
        <v>1838.0000000000005</v>
      </c>
    </row>
    <row r="40" spans="2:8" x14ac:dyDescent="0.25">
      <c r="B40" s="2238"/>
      <c r="C40" s="2238"/>
      <c r="D40" s="2238"/>
      <c r="E40" s="2238"/>
      <c r="F40" s="2238"/>
    </row>
    <row r="41" spans="2:8" x14ac:dyDescent="0.25">
      <c r="B41" s="2238"/>
      <c r="C41" s="2238"/>
      <c r="D41" s="2238"/>
      <c r="E41" s="2238"/>
      <c r="F41" s="2238"/>
    </row>
    <row r="42" spans="2:8" x14ac:dyDescent="0.25">
      <c r="B42" s="2245" t="s">
        <v>446</v>
      </c>
      <c r="C42" s="2245"/>
      <c r="D42" s="2245"/>
      <c r="E42" s="2245" t="s">
        <v>447</v>
      </c>
      <c r="F42" s="2245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1">
    <tabColor rgb="FFCC33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140625" style="32" customWidth="1"/>
    <col min="4" max="4" width="15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1247</v>
      </c>
      <c r="E5" s="761" t="s">
        <v>421</v>
      </c>
      <c r="F5" s="33" t="str">
        <f>VLOOKUP(F6,OBRAS!A1:B25,2,FALSE)</f>
        <v>EL TAJO</v>
      </c>
      <c r="G5" s="1670" t="s">
        <v>423</v>
      </c>
      <c r="H5" s="1674">
        <v>46093</v>
      </c>
    </row>
    <row r="6" spans="2:8" ht="15.75" thickBot="1" x14ac:dyDescent="0.3">
      <c r="B6" s="1669"/>
      <c r="C6" s="1671"/>
      <c r="D6" s="1673"/>
      <c r="E6" s="762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34</v>
      </c>
      <c r="D7" s="36"/>
      <c r="E7" s="36"/>
      <c r="F7" s="35" t="s">
        <v>429</v>
      </c>
      <c r="G7" s="36" t="str">
        <f>VLOOKUP(C7,'BASE DATOS'!A1:J107,7,FALSE)</f>
        <v>ventas01regsagama@gmail.com</v>
      </c>
      <c r="H7" s="41"/>
    </row>
    <row r="8" spans="2:8" x14ac:dyDescent="0.25">
      <c r="B8" s="40" t="s">
        <v>425</v>
      </c>
      <c r="C8" s="38" t="str">
        <f>VLOOKUP(C7,'BASE DATOS'!A1:J108,3,FALSE)</f>
        <v>CELAYA-SALAMANCA LIBRE KM 1.5, COL. ROSALINDA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38060</v>
      </c>
      <c r="H9" s="42"/>
    </row>
    <row r="10" spans="2:8" x14ac:dyDescent="0.25">
      <c r="B10" s="40" t="s">
        <v>427</v>
      </c>
      <c r="C10" s="38" t="str">
        <f>VLOOKUP(C7,'BASE DATOS'!A1:J110,2,FALSE)</f>
        <v>CLH020607SJ1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442 3949657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6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1248</v>
      </c>
      <c r="C13" s="1679"/>
      <c r="D13" s="1679"/>
      <c r="E13" s="60">
        <v>2</v>
      </c>
      <c r="F13" s="60" t="s">
        <v>449</v>
      </c>
      <c r="G13" s="62">
        <v>103.4482</v>
      </c>
      <c r="H13" s="56">
        <f>+E13*G13</f>
        <v>206.8964</v>
      </c>
    </row>
    <row r="14" spans="2:8" s="57" customFormat="1" ht="18.75" x14ac:dyDescent="0.3">
      <c r="B14" s="2257" t="s">
        <v>1249</v>
      </c>
      <c r="C14" s="2258"/>
      <c r="D14" s="2258"/>
      <c r="E14" s="778">
        <v>2</v>
      </c>
      <c r="F14" s="778" t="s">
        <v>449</v>
      </c>
      <c r="G14" s="779">
        <v>115.7</v>
      </c>
      <c r="H14" s="776">
        <f>+E14*G14</f>
        <v>231.4</v>
      </c>
    </row>
    <row r="15" spans="2:8" s="57" customFormat="1" ht="18.75" x14ac:dyDescent="0.3">
      <c r="B15" s="2257" t="s">
        <v>1250</v>
      </c>
      <c r="C15" s="2258"/>
      <c r="D15" s="2258"/>
      <c r="E15" s="778">
        <v>2</v>
      </c>
      <c r="F15" s="778" t="s">
        <v>449</v>
      </c>
      <c r="G15" s="779">
        <v>163.79310000000001</v>
      </c>
      <c r="H15" s="776">
        <f t="shared" ref="H15:H24" si="0">+E15*G15</f>
        <v>327.58620000000002</v>
      </c>
    </row>
    <row r="16" spans="2:8" s="57" customFormat="1" ht="18.75" x14ac:dyDescent="0.3">
      <c r="B16" s="2257" t="s">
        <v>1251</v>
      </c>
      <c r="C16" s="2258"/>
      <c r="D16" s="2258"/>
      <c r="E16" s="778">
        <v>2</v>
      </c>
      <c r="F16" s="778" t="s">
        <v>449</v>
      </c>
      <c r="G16" s="779">
        <v>250</v>
      </c>
      <c r="H16" s="776">
        <f t="shared" si="0"/>
        <v>500</v>
      </c>
    </row>
    <row r="17" spans="2:8" s="57" customFormat="1" ht="18.75" x14ac:dyDescent="0.3">
      <c r="B17" s="2257" t="s">
        <v>544</v>
      </c>
      <c r="C17" s="2258"/>
      <c r="D17" s="2258"/>
      <c r="E17" s="778">
        <v>4</v>
      </c>
      <c r="F17" s="778" t="s">
        <v>449</v>
      </c>
      <c r="G17" s="779">
        <v>129.31030000000001</v>
      </c>
      <c r="H17" s="776">
        <f t="shared" si="0"/>
        <v>517.24120000000005</v>
      </c>
    </row>
    <row r="18" spans="2:8" s="57" customFormat="1" ht="18.75" x14ac:dyDescent="0.3">
      <c r="B18" s="2257" t="s">
        <v>1252</v>
      </c>
      <c r="C18" s="2258"/>
      <c r="D18" s="2258"/>
      <c r="E18" s="778">
        <v>1</v>
      </c>
      <c r="F18" s="778" t="s">
        <v>449</v>
      </c>
      <c r="G18" s="779">
        <v>146.55170000000001</v>
      </c>
      <c r="H18" s="776">
        <f t="shared" si="0"/>
        <v>146.55170000000001</v>
      </c>
    </row>
    <row r="19" spans="2:8" s="57" customFormat="1" ht="18.75" x14ac:dyDescent="0.3">
      <c r="B19" s="2259" t="s">
        <v>806</v>
      </c>
      <c r="C19" s="2260"/>
      <c r="D19" s="2260"/>
      <c r="E19" s="778"/>
      <c r="F19" s="778"/>
      <c r="G19" s="779"/>
      <c r="H19" s="776">
        <f t="shared" si="0"/>
        <v>0</v>
      </c>
    </row>
    <row r="20" spans="2:8" s="57" customFormat="1" ht="18.75" x14ac:dyDescent="0.3">
      <c r="B20" s="2257"/>
      <c r="C20" s="2258"/>
      <c r="D20" s="2258"/>
      <c r="E20" s="778"/>
      <c r="F20" s="778"/>
      <c r="G20" s="779"/>
      <c r="H20" s="776">
        <f t="shared" si="0"/>
        <v>0</v>
      </c>
    </row>
    <row r="21" spans="2:8" s="57" customFormat="1" ht="18.75" x14ac:dyDescent="0.3">
      <c r="B21" s="2257"/>
      <c r="C21" s="2258"/>
      <c r="D21" s="2258"/>
      <c r="E21" s="778"/>
      <c r="F21" s="778"/>
      <c r="G21" s="779"/>
      <c r="H21" s="776">
        <f t="shared" si="0"/>
        <v>0</v>
      </c>
    </row>
    <row r="22" spans="2:8" s="57" customFormat="1" ht="18.75" x14ac:dyDescent="0.3">
      <c r="B22" s="2257"/>
      <c r="C22" s="2258"/>
      <c r="D22" s="2258"/>
      <c r="E22" s="778"/>
      <c r="F22" s="778"/>
      <c r="G22" s="779"/>
      <c r="H22" s="776">
        <f t="shared" si="0"/>
        <v>0</v>
      </c>
    </row>
    <row r="23" spans="2:8" s="57" customFormat="1" ht="18.75" x14ac:dyDescent="0.3">
      <c r="B23" s="2257"/>
      <c r="C23" s="2258"/>
      <c r="D23" s="2258"/>
      <c r="E23" s="778"/>
      <c r="F23" s="778"/>
      <c r="G23" s="779"/>
      <c r="H23" s="776">
        <f t="shared" si="0"/>
        <v>0</v>
      </c>
    </row>
    <row r="24" spans="2:8" s="57" customFormat="1" ht="18.75" x14ac:dyDescent="0.3">
      <c r="B24" s="2257"/>
      <c r="C24" s="2258"/>
      <c r="D24" s="2258"/>
      <c r="E24" s="778"/>
      <c r="F24" s="778"/>
      <c r="G24" s="779"/>
      <c r="H24" s="776">
        <f t="shared" si="0"/>
        <v>0</v>
      </c>
    </row>
    <row r="25" spans="2:8" s="57" customFormat="1" ht="18.75" x14ac:dyDescent="0.3">
      <c r="B25" s="2257"/>
      <c r="C25" s="2258"/>
      <c r="D25" s="2258"/>
      <c r="E25" s="778"/>
      <c r="F25" s="778"/>
      <c r="G25" s="779"/>
      <c r="H25" s="77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53"/>
      <c r="C33" s="2254"/>
      <c r="D33" s="2254"/>
      <c r="E33" s="772"/>
      <c r="F33" s="772"/>
      <c r="G33" s="772"/>
      <c r="H33" s="774"/>
    </row>
    <row r="34" spans="2:8" x14ac:dyDescent="0.25">
      <c r="B34" s="2253"/>
      <c r="C34" s="2254"/>
      <c r="D34" s="2254"/>
      <c r="E34" s="772"/>
      <c r="F34" s="772"/>
      <c r="G34" s="772"/>
      <c r="H34" s="774"/>
    </row>
    <row r="35" spans="2:8" ht="15.75" thickBot="1" x14ac:dyDescent="0.3">
      <c r="B35" s="2255"/>
      <c r="C35" s="2256"/>
      <c r="D35" s="2256"/>
      <c r="E35" s="773"/>
      <c r="F35" s="773"/>
      <c r="G35" s="773"/>
      <c r="H35" s="775"/>
    </row>
    <row r="36" spans="2:8" ht="18.75" x14ac:dyDescent="0.3">
      <c r="G36" s="48" t="s">
        <v>443</v>
      </c>
      <c r="H36" s="64">
        <f>SUM(H13:H25)</f>
        <v>1929.6754999999998</v>
      </c>
    </row>
    <row r="37" spans="2:8" ht="18.75" x14ac:dyDescent="0.3">
      <c r="G37" s="48" t="s">
        <v>444</v>
      </c>
      <c r="H37" s="64">
        <f>+H36*0.16</f>
        <v>308.74807999999996</v>
      </c>
    </row>
    <row r="38" spans="2:8" ht="19.5" thickBot="1" x14ac:dyDescent="0.35">
      <c r="G38" s="49" t="s">
        <v>445</v>
      </c>
      <c r="H38" s="65">
        <f>+H36+H37</f>
        <v>2238.4235799999997</v>
      </c>
    </row>
    <row r="40" spans="2:8" x14ac:dyDescent="0.25">
      <c r="B40" s="2247"/>
      <c r="C40" s="2247"/>
      <c r="D40" s="2247"/>
      <c r="E40" s="2247"/>
      <c r="F40" s="2247"/>
    </row>
    <row r="41" spans="2:8" x14ac:dyDescent="0.25">
      <c r="B41" s="2247"/>
      <c r="C41" s="2247"/>
      <c r="D41" s="2247"/>
      <c r="E41" s="2247"/>
      <c r="F41" s="2247"/>
    </row>
    <row r="42" spans="2:8" x14ac:dyDescent="0.25">
      <c r="B42" s="2252" t="s">
        <v>446</v>
      </c>
      <c r="C42" s="2252"/>
      <c r="D42" s="2252"/>
      <c r="E42" s="2252" t="s">
        <v>447</v>
      </c>
      <c r="F42" s="2252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2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4.42578125" style="32" customWidth="1"/>
    <col min="4" max="4" width="16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-1791</v>
      </c>
      <c r="E5" s="761" t="s">
        <v>421</v>
      </c>
      <c r="F5" s="33" t="str">
        <f>VLOOKUP(F6,OBRAS!A1:B25,2,FALSE)</f>
        <v>VALENC, ENSINO, TAJO</v>
      </c>
      <c r="G5" s="1670" t="s">
        <v>423</v>
      </c>
      <c r="H5" s="1674">
        <v>46100</v>
      </c>
    </row>
    <row r="6" spans="2:8" ht="15.75" thickBot="1" x14ac:dyDescent="0.3">
      <c r="B6" s="1669"/>
      <c r="C6" s="1671"/>
      <c r="D6" s="1673"/>
      <c r="E6" s="762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351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AV. TECNOLOGICO #674 COL. LAS AVES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38017</v>
      </c>
      <c r="H9" s="42"/>
    </row>
    <row r="10" spans="2:8" x14ac:dyDescent="0.25">
      <c r="B10" s="40" t="s">
        <v>427</v>
      </c>
      <c r="C10" s="38" t="str">
        <f>VLOOKUP(C7,'BASE DATOS'!A1:J110,2,FALSE)</f>
        <v>APM8805092U9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333 8065853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6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1253</v>
      </c>
      <c r="C13" s="1679"/>
      <c r="D13" s="1679"/>
      <c r="E13" s="60">
        <v>4</v>
      </c>
      <c r="F13" s="60" t="s">
        <v>449</v>
      </c>
      <c r="G13" s="62">
        <v>353.48250000000002</v>
      </c>
      <c r="H13" s="56">
        <f>+E13*G13</f>
        <v>1413.93</v>
      </c>
    </row>
    <row r="14" spans="2:8" s="57" customFormat="1" ht="18.75" x14ac:dyDescent="0.3">
      <c r="B14" s="2257" t="s">
        <v>1254</v>
      </c>
      <c r="C14" s="2258"/>
      <c r="D14" s="2258"/>
      <c r="E14" s="778"/>
      <c r="F14" s="778"/>
      <c r="G14" s="779"/>
      <c r="H14" s="776">
        <f>+E14*G14</f>
        <v>0</v>
      </c>
    </row>
    <row r="15" spans="2:8" s="57" customFormat="1" ht="18.75" x14ac:dyDescent="0.3">
      <c r="B15" s="2259" t="s">
        <v>1255</v>
      </c>
      <c r="C15" s="2260"/>
      <c r="D15" s="2260"/>
      <c r="E15" s="778"/>
      <c r="F15" s="778"/>
      <c r="G15" s="779"/>
      <c r="H15" s="776">
        <f t="shared" ref="H15:H24" si="0">+E15*G15</f>
        <v>0</v>
      </c>
    </row>
    <row r="16" spans="2:8" s="57" customFormat="1" ht="18.75" x14ac:dyDescent="0.3">
      <c r="B16" s="2257"/>
      <c r="C16" s="2258"/>
      <c r="D16" s="2258"/>
      <c r="E16" s="778"/>
      <c r="F16" s="778"/>
      <c r="G16" s="779"/>
      <c r="H16" s="776">
        <f t="shared" si="0"/>
        <v>0</v>
      </c>
    </row>
    <row r="17" spans="2:8" s="57" customFormat="1" ht="18.75" x14ac:dyDescent="0.3">
      <c r="B17" s="2257"/>
      <c r="C17" s="2258"/>
      <c r="D17" s="2258"/>
      <c r="E17" s="778"/>
      <c r="F17" s="778"/>
      <c r="G17" s="779"/>
      <c r="H17" s="776">
        <f t="shared" si="0"/>
        <v>0</v>
      </c>
    </row>
    <row r="18" spans="2:8" s="57" customFormat="1" ht="18.75" x14ac:dyDescent="0.3">
      <c r="B18" s="2257"/>
      <c r="C18" s="2258"/>
      <c r="D18" s="2258"/>
      <c r="E18" s="778"/>
      <c r="F18" s="778"/>
      <c r="G18" s="779"/>
      <c r="H18" s="776">
        <f t="shared" si="0"/>
        <v>0</v>
      </c>
    </row>
    <row r="19" spans="2:8" s="57" customFormat="1" ht="18.75" x14ac:dyDescent="0.3">
      <c r="B19" s="2257"/>
      <c r="C19" s="2258"/>
      <c r="D19" s="2258"/>
      <c r="E19" s="778"/>
      <c r="F19" s="778"/>
      <c r="G19" s="779"/>
      <c r="H19" s="776">
        <f t="shared" si="0"/>
        <v>0</v>
      </c>
    </row>
    <row r="20" spans="2:8" s="57" customFormat="1" ht="18.75" x14ac:dyDescent="0.3">
      <c r="B20" s="2257"/>
      <c r="C20" s="2258"/>
      <c r="D20" s="2258"/>
      <c r="E20" s="778"/>
      <c r="F20" s="778"/>
      <c r="G20" s="779"/>
      <c r="H20" s="776">
        <f t="shared" si="0"/>
        <v>0</v>
      </c>
    </row>
    <row r="21" spans="2:8" s="57" customFormat="1" ht="18.75" x14ac:dyDescent="0.3">
      <c r="B21" s="2257"/>
      <c r="C21" s="2258"/>
      <c r="D21" s="2258"/>
      <c r="E21" s="778"/>
      <c r="F21" s="778"/>
      <c r="G21" s="779"/>
      <c r="H21" s="776">
        <f t="shared" si="0"/>
        <v>0</v>
      </c>
    </row>
    <row r="22" spans="2:8" s="57" customFormat="1" ht="18.75" x14ac:dyDescent="0.3">
      <c r="B22" s="2257"/>
      <c r="C22" s="2258"/>
      <c r="D22" s="2258"/>
      <c r="E22" s="778"/>
      <c r="F22" s="778"/>
      <c r="G22" s="779"/>
      <c r="H22" s="776">
        <f t="shared" si="0"/>
        <v>0</v>
      </c>
    </row>
    <row r="23" spans="2:8" s="57" customFormat="1" ht="18.75" x14ac:dyDescent="0.3">
      <c r="B23" s="2257"/>
      <c r="C23" s="2258"/>
      <c r="D23" s="2258"/>
      <c r="E23" s="778"/>
      <c r="F23" s="778"/>
      <c r="G23" s="779"/>
      <c r="H23" s="776">
        <f t="shared" si="0"/>
        <v>0</v>
      </c>
    </row>
    <row r="24" spans="2:8" s="57" customFormat="1" ht="18.75" x14ac:dyDescent="0.3">
      <c r="B24" s="2257"/>
      <c r="C24" s="2258"/>
      <c r="D24" s="2258"/>
      <c r="E24" s="778"/>
      <c r="F24" s="778"/>
      <c r="G24" s="779"/>
      <c r="H24" s="776">
        <f t="shared" si="0"/>
        <v>0</v>
      </c>
    </row>
    <row r="25" spans="2:8" s="57" customFormat="1" ht="18.75" x14ac:dyDescent="0.3">
      <c r="B25" s="2257"/>
      <c r="C25" s="2258"/>
      <c r="D25" s="2258"/>
      <c r="E25" s="778"/>
      <c r="F25" s="778"/>
      <c r="G25" s="779"/>
      <c r="H25" s="77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53"/>
      <c r="C33" s="2254"/>
      <c r="D33" s="2254"/>
      <c r="E33" s="772"/>
      <c r="F33" s="772"/>
      <c r="G33" s="772"/>
      <c r="H33" s="774"/>
    </row>
    <row r="34" spans="2:8" x14ac:dyDescent="0.25">
      <c r="B34" s="2253"/>
      <c r="C34" s="2254"/>
      <c r="D34" s="2254"/>
      <c r="E34" s="772"/>
      <c r="F34" s="772"/>
      <c r="G34" s="772"/>
      <c r="H34" s="774"/>
    </row>
    <row r="35" spans="2:8" ht="15.75" thickBot="1" x14ac:dyDescent="0.3">
      <c r="B35" s="2255"/>
      <c r="C35" s="2256"/>
      <c r="D35" s="2256"/>
      <c r="E35" s="773"/>
      <c r="F35" s="773"/>
      <c r="G35" s="773"/>
      <c r="H35" s="775"/>
    </row>
    <row r="36" spans="2:8" ht="18.75" x14ac:dyDescent="0.3">
      <c r="G36" s="48" t="s">
        <v>443</v>
      </c>
      <c r="H36" s="64">
        <f>SUM(H13:H25)</f>
        <v>1413.93</v>
      </c>
    </row>
    <row r="37" spans="2:8" ht="18.75" x14ac:dyDescent="0.3">
      <c r="G37" s="48" t="s">
        <v>444</v>
      </c>
      <c r="H37" s="64">
        <f>+H36*0.16</f>
        <v>226.22880000000001</v>
      </c>
    </row>
    <row r="38" spans="2:8" ht="19.5" thickBot="1" x14ac:dyDescent="0.35">
      <c r="G38" s="49" t="s">
        <v>445</v>
      </c>
      <c r="H38" s="65">
        <f>+H36+H37</f>
        <v>1640.1588000000002</v>
      </c>
    </row>
    <row r="40" spans="2:8" x14ac:dyDescent="0.25">
      <c r="B40" s="2247"/>
      <c r="C40" s="2247"/>
      <c r="D40" s="2247"/>
      <c r="E40" s="2247"/>
      <c r="F40" s="2247"/>
    </row>
    <row r="41" spans="2:8" x14ac:dyDescent="0.25">
      <c r="B41" s="2247"/>
      <c r="C41" s="2247"/>
      <c r="D41" s="2247"/>
      <c r="E41" s="2247"/>
      <c r="F41" s="2247"/>
    </row>
    <row r="42" spans="2:8" x14ac:dyDescent="0.25">
      <c r="B42" s="2252" t="s">
        <v>446</v>
      </c>
      <c r="C42" s="2252"/>
      <c r="D42" s="2252"/>
      <c r="E42" s="2252" t="s">
        <v>447</v>
      </c>
      <c r="F42" s="2252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5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3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5703125" style="32" customWidth="1"/>
    <col min="4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-1792</v>
      </c>
      <c r="E5" s="761" t="s">
        <v>421</v>
      </c>
      <c r="F5" s="33" t="str">
        <f>VLOOKUP(F6,OBRAS!A1:B25,2,FALSE)</f>
        <v>VALENC, ENSINO, TAJO</v>
      </c>
      <c r="G5" s="1670" t="s">
        <v>423</v>
      </c>
      <c r="H5" s="1674">
        <v>46094</v>
      </c>
    </row>
    <row r="6" spans="2:8" ht="15.75" thickBot="1" x14ac:dyDescent="0.3">
      <c r="B6" s="1669"/>
      <c r="C6" s="1671"/>
      <c r="D6" s="1673"/>
      <c r="E6" s="762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DATOS'!A1:J107,7,FALSE)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DATOS'!A1:J108,3,FALSE)</f>
        <v>AV. MEXICO JAPON #412 INT. 55 MICROPARQUE INDUSTRIAL</v>
      </c>
      <c r="D8" s="38"/>
      <c r="E8" s="38"/>
      <c r="F8" s="37" t="s">
        <v>430</v>
      </c>
      <c r="G8" s="38" t="str">
        <f>VLOOKUP(C7,'BASE DATOS'!A1:J108,8,FALSE)</f>
        <v>LUBRICANTES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LBA880808D36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6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746</v>
      </c>
      <c r="C13" s="1679"/>
      <c r="D13" s="1679"/>
      <c r="E13" s="60">
        <v>2</v>
      </c>
      <c r="F13" s="60" t="s">
        <v>449</v>
      </c>
      <c r="G13" s="62">
        <v>414.2</v>
      </c>
      <c r="H13" s="56">
        <f>+E13*G13</f>
        <v>828.4</v>
      </c>
    </row>
    <row r="14" spans="2:8" s="57" customFormat="1" ht="18.75" x14ac:dyDescent="0.3">
      <c r="B14" s="2259" t="s">
        <v>578</v>
      </c>
      <c r="C14" s="2260"/>
      <c r="D14" s="2260"/>
      <c r="E14" s="778"/>
      <c r="F14" s="778"/>
      <c r="G14" s="779"/>
      <c r="H14" s="776">
        <f>+E14*G14</f>
        <v>0</v>
      </c>
    </row>
    <row r="15" spans="2:8" s="57" customFormat="1" ht="18.75" x14ac:dyDescent="0.3">
      <c r="B15" s="2257" t="s">
        <v>746</v>
      </c>
      <c r="C15" s="2258"/>
      <c r="D15" s="2258"/>
      <c r="E15" s="778">
        <v>1</v>
      </c>
      <c r="F15" s="778" t="s">
        <v>449</v>
      </c>
      <c r="G15" s="779">
        <v>414.2</v>
      </c>
      <c r="H15" s="776">
        <f t="shared" ref="H15:H24" si="0">+E15*G15</f>
        <v>414.2</v>
      </c>
    </row>
    <row r="16" spans="2:8" s="57" customFormat="1" ht="18.75" x14ac:dyDescent="0.3">
      <c r="B16" s="2259" t="s">
        <v>806</v>
      </c>
      <c r="C16" s="2260"/>
      <c r="D16" s="2260"/>
      <c r="E16" s="778"/>
      <c r="F16" s="778"/>
      <c r="G16" s="779"/>
      <c r="H16" s="776">
        <f t="shared" si="0"/>
        <v>0</v>
      </c>
    </row>
    <row r="17" spans="2:8" s="57" customFormat="1" ht="18.75" x14ac:dyDescent="0.3">
      <c r="B17" s="2257"/>
      <c r="C17" s="2258"/>
      <c r="D17" s="2258"/>
      <c r="E17" s="778"/>
      <c r="F17" s="778"/>
      <c r="G17" s="779"/>
      <c r="H17" s="776">
        <f t="shared" si="0"/>
        <v>0</v>
      </c>
    </row>
    <row r="18" spans="2:8" s="57" customFormat="1" ht="18.75" x14ac:dyDescent="0.3">
      <c r="B18" s="2257"/>
      <c r="C18" s="2258"/>
      <c r="D18" s="2258"/>
      <c r="E18" s="778"/>
      <c r="F18" s="778"/>
      <c r="G18" s="779"/>
      <c r="H18" s="776">
        <f t="shared" si="0"/>
        <v>0</v>
      </c>
    </row>
    <row r="19" spans="2:8" s="57" customFormat="1" ht="18.75" x14ac:dyDescent="0.3">
      <c r="B19" s="2257"/>
      <c r="C19" s="2258"/>
      <c r="D19" s="2258"/>
      <c r="E19" s="778"/>
      <c r="F19" s="778"/>
      <c r="G19" s="779"/>
      <c r="H19" s="776">
        <f t="shared" si="0"/>
        <v>0</v>
      </c>
    </row>
    <row r="20" spans="2:8" s="57" customFormat="1" ht="18.75" x14ac:dyDescent="0.3">
      <c r="B20" s="2257"/>
      <c r="C20" s="2258"/>
      <c r="D20" s="2258"/>
      <c r="E20" s="778"/>
      <c r="F20" s="778"/>
      <c r="G20" s="779"/>
      <c r="H20" s="776">
        <f t="shared" si="0"/>
        <v>0</v>
      </c>
    </row>
    <row r="21" spans="2:8" s="57" customFormat="1" ht="18.75" x14ac:dyDescent="0.3">
      <c r="B21" s="2257"/>
      <c r="C21" s="2258"/>
      <c r="D21" s="2258"/>
      <c r="E21" s="778"/>
      <c r="F21" s="778"/>
      <c r="G21" s="779"/>
      <c r="H21" s="776">
        <f t="shared" si="0"/>
        <v>0</v>
      </c>
    </row>
    <row r="22" spans="2:8" s="57" customFormat="1" ht="18.75" x14ac:dyDescent="0.3">
      <c r="B22" s="2257"/>
      <c r="C22" s="2258"/>
      <c r="D22" s="2258"/>
      <c r="E22" s="778"/>
      <c r="F22" s="778"/>
      <c r="G22" s="779"/>
      <c r="H22" s="776">
        <f t="shared" si="0"/>
        <v>0</v>
      </c>
    </row>
    <row r="23" spans="2:8" s="57" customFormat="1" ht="18.75" x14ac:dyDescent="0.3">
      <c r="B23" s="2257"/>
      <c r="C23" s="2258"/>
      <c r="D23" s="2258"/>
      <c r="E23" s="778"/>
      <c r="F23" s="778"/>
      <c r="G23" s="779"/>
      <c r="H23" s="776">
        <f t="shared" si="0"/>
        <v>0</v>
      </c>
    </row>
    <row r="24" spans="2:8" s="57" customFormat="1" ht="18.75" x14ac:dyDescent="0.3">
      <c r="B24" s="2257"/>
      <c r="C24" s="2258"/>
      <c r="D24" s="2258"/>
      <c r="E24" s="778"/>
      <c r="F24" s="778"/>
      <c r="G24" s="779"/>
      <c r="H24" s="776">
        <f t="shared" si="0"/>
        <v>0</v>
      </c>
    </row>
    <row r="25" spans="2:8" s="57" customFormat="1" ht="18.75" x14ac:dyDescent="0.3">
      <c r="B25" s="2257"/>
      <c r="C25" s="2258"/>
      <c r="D25" s="2258"/>
      <c r="E25" s="778"/>
      <c r="F25" s="778"/>
      <c r="G25" s="779"/>
      <c r="H25" s="77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53"/>
      <c r="C33" s="2254"/>
      <c r="D33" s="2254"/>
      <c r="E33" s="772"/>
      <c r="F33" s="772"/>
      <c r="G33" s="772"/>
      <c r="H33" s="774"/>
    </row>
    <row r="34" spans="2:8" x14ac:dyDescent="0.25">
      <c r="B34" s="2253"/>
      <c r="C34" s="2254"/>
      <c r="D34" s="2254"/>
      <c r="E34" s="772"/>
      <c r="F34" s="772"/>
      <c r="G34" s="772"/>
      <c r="H34" s="774"/>
    </row>
    <row r="35" spans="2:8" ht="15.75" thickBot="1" x14ac:dyDescent="0.3">
      <c r="B35" s="2255"/>
      <c r="C35" s="2256"/>
      <c r="D35" s="2256"/>
      <c r="E35" s="773"/>
      <c r="F35" s="773"/>
      <c r="G35" s="773"/>
      <c r="H35" s="775"/>
    </row>
    <row r="36" spans="2:8" ht="18.75" x14ac:dyDescent="0.3">
      <c r="G36" s="48" t="s">
        <v>443</v>
      </c>
      <c r="H36" s="64">
        <f>SUM(H13:H25)</f>
        <v>1242.5999999999999</v>
      </c>
    </row>
    <row r="37" spans="2:8" ht="18.75" x14ac:dyDescent="0.3">
      <c r="G37" s="48" t="s">
        <v>444</v>
      </c>
      <c r="H37" s="64">
        <f>+H36*0.16</f>
        <v>198.816</v>
      </c>
    </row>
    <row r="38" spans="2:8" ht="19.5" thickBot="1" x14ac:dyDescent="0.35">
      <c r="G38" s="49" t="s">
        <v>445</v>
      </c>
      <c r="H38" s="65">
        <f>+H36+H37</f>
        <v>1441.4159999999999</v>
      </c>
    </row>
    <row r="40" spans="2:8" x14ac:dyDescent="0.25">
      <c r="B40" s="2247"/>
      <c r="C40" s="2247"/>
      <c r="D40" s="2247"/>
      <c r="E40" s="2247"/>
      <c r="F40" s="2247"/>
    </row>
    <row r="41" spans="2:8" x14ac:dyDescent="0.25">
      <c r="B41" s="2247"/>
      <c r="C41" s="2247"/>
      <c r="D41" s="2247"/>
      <c r="E41" s="2247"/>
      <c r="F41" s="2247"/>
    </row>
    <row r="42" spans="2:8" x14ac:dyDescent="0.25">
      <c r="B42" s="2252" t="s">
        <v>446</v>
      </c>
      <c r="C42" s="2252"/>
      <c r="D42" s="2252"/>
      <c r="E42" s="2252" t="s">
        <v>447</v>
      </c>
      <c r="F42" s="2252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4">
    <tabColor rgb="FF993366"/>
    <pageSetUpPr fitToPage="1"/>
  </sheetPr>
  <dimension ref="B1:H46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3.140625" style="32" customWidth="1"/>
    <col min="4" max="4" width="13.42578125" style="32" customWidth="1"/>
    <col min="5" max="6" width="17.7109375" style="32" customWidth="1"/>
    <col min="7" max="7" width="18.14062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1256</v>
      </c>
      <c r="E5" s="761" t="s">
        <v>421</v>
      </c>
      <c r="F5" s="33" t="str">
        <f>VLOOKUP(F6,OBRAS!A1:B25,2,FALSE)</f>
        <v>RESIDENCIAL ZURA</v>
      </c>
      <c r="G5" s="1670" t="s">
        <v>423</v>
      </c>
      <c r="H5" s="1674">
        <v>46104</v>
      </c>
    </row>
    <row r="6" spans="2:8" ht="15.75" thickBot="1" x14ac:dyDescent="0.3">
      <c r="B6" s="1669"/>
      <c r="C6" s="1671"/>
      <c r="D6" s="1673"/>
      <c r="E6" s="762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179</v>
      </c>
      <c r="D7" s="36"/>
      <c r="E7" s="36"/>
      <c r="F7" s="35" t="s">
        <v>429</v>
      </c>
      <c r="G7" s="36" t="str">
        <f>VLOOKUP(C7,'BASE DATOS'!A1:J107,7,FALSE)</f>
        <v>tallerllano972@hotmail.com</v>
      </c>
      <c r="H7" s="41"/>
    </row>
    <row r="8" spans="2:8" x14ac:dyDescent="0.25">
      <c r="B8" s="40" t="s">
        <v>425</v>
      </c>
      <c r="C8" s="38" t="str">
        <f>VLOOKUP(C7,'BASE DATOS'!A1:J108,3,FALSE)</f>
        <v>SANTOS DEGOLLADO #117 COL. CENTRO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38000</v>
      </c>
      <c r="H9" s="42"/>
    </row>
    <row r="10" spans="2:8" x14ac:dyDescent="0.25">
      <c r="B10" s="40" t="s">
        <v>427</v>
      </c>
      <c r="C10" s="38" t="str">
        <f>VLOOKUP(C7,'BASE DATOS'!A1:J110,2,FALSE)</f>
        <v>TITG050319CK5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461 1247705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6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1257</v>
      </c>
      <c r="C13" s="1679"/>
      <c r="D13" s="1679"/>
      <c r="E13" s="60">
        <v>1</v>
      </c>
      <c r="F13" s="60" t="s">
        <v>462</v>
      </c>
      <c r="G13" s="62">
        <v>6000</v>
      </c>
      <c r="H13" s="56">
        <f>+E13*G13</f>
        <v>6000</v>
      </c>
    </row>
    <row r="14" spans="2:8" s="57" customFormat="1" ht="18.75" x14ac:dyDescent="0.3">
      <c r="B14" s="2257" t="s">
        <v>1258</v>
      </c>
      <c r="C14" s="2258"/>
      <c r="D14" s="2258"/>
      <c r="E14" s="778">
        <v>1</v>
      </c>
      <c r="F14" s="778" t="s">
        <v>462</v>
      </c>
      <c r="G14" s="779">
        <v>6000</v>
      </c>
      <c r="H14" s="776">
        <f>+E14*G14</f>
        <v>6000</v>
      </c>
    </row>
    <row r="15" spans="2:8" s="57" customFormat="1" ht="18.75" x14ac:dyDescent="0.3">
      <c r="B15" s="2257" t="s">
        <v>1259</v>
      </c>
      <c r="C15" s="2258"/>
      <c r="D15" s="2258"/>
      <c r="E15" s="778">
        <v>1</v>
      </c>
      <c r="F15" s="778" t="s">
        <v>462</v>
      </c>
      <c r="G15" s="779">
        <v>2500</v>
      </c>
      <c r="H15" s="776">
        <f t="shared" ref="H15:H24" si="0">+E15*G15</f>
        <v>2500</v>
      </c>
    </row>
    <row r="16" spans="2:8" s="57" customFormat="1" ht="18.75" x14ac:dyDescent="0.3">
      <c r="B16" s="2257" t="s">
        <v>460</v>
      </c>
      <c r="C16" s="2258"/>
      <c r="D16" s="2258"/>
      <c r="E16" s="778">
        <v>1</v>
      </c>
      <c r="F16" s="778" t="s">
        <v>462</v>
      </c>
      <c r="G16" s="779">
        <v>600</v>
      </c>
      <c r="H16" s="776">
        <f t="shared" si="0"/>
        <v>600</v>
      </c>
    </row>
    <row r="17" spans="2:8" s="57" customFormat="1" ht="18.75" x14ac:dyDescent="0.3">
      <c r="B17" s="2257" t="s">
        <v>1260</v>
      </c>
      <c r="C17" s="2258"/>
      <c r="D17" s="2258"/>
      <c r="E17" s="778">
        <v>1</v>
      </c>
      <c r="F17" s="778" t="s">
        <v>462</v>
      </c>
      <c r="G17" s="779">
        <v>11640</v>
      </c>
      <c r="H17" s="776">
        <f t="shared" si="0"/>
        <v>11640</v>
      </c>
    </row>
    <row r="18" spans="2:8" s="57" customFormat="1" ht="18.75" x14ac:dyDescent="0.3">
      <c r="B18" s="2257" t="s">
        <v>1261</v>
      </c>
      <c r="C18" s="2258"/>
      <c r="D18" s="2258"/>
      <c r="E18" s="778">
        <v>1</v>
      </c>
      <c r="F18" s="778" t="s">
        <v>462</v>
      </c>
      <c r="G18" s="779">
        <v>3500</v>
      </c>
      <c r="H18" s="776">
        <f t="shared" si="0"/>
        <v>3500</v>
      </c>
    </row>
    <row r="19" spans="2:8" s="57" customFormat="1" ht="18.75" x14ac:dyDescent="0.3">
      <c r="B19" s="2257" t="s">
        <v>1262</v>
      </c>
      <c r="C19" s="2258"/>
      <c r="D19" s="2258"/>
      <c r="E19" s="778">
        <v>1</v>
      </c>
      <c r="F19" s="778" t="s">
        <v>462</v>
      </c>
      <c r="G19" s="779">
        <v>500</v>
      </c>
      <c r="H19" s="776">
        <f t="shared" si="0"/>
        <v>500</v>
      </c>
    </row>
    <row r="20" spans="2:8" s="57" customFormat="1" ht="18.75" x14ac:dyDescent="0.3">
      <c r="B20" s="2259" t="s">
        <v>925</v>
      </c>
      <c r="C20" s="2260"/>
      <c r="D20" s="2260"/>
      <c r="E20" s="778"/>
      <c r="F20" s="778"/>
      <c r="G20" s="779"/>
      <c r="H20" s="776">
        <f t="shared" si="0"/>
        <v>0</v>
      </c>
    </row>
    <row r="21" spans="2:8" s="57" customFormat="1" ht="18.75" x14ac:dyDescent="0.3">
      <c r="B21" s="2257"/>
      <c r="C21" s="2258"/>
      <c r="D21" s="2258"/>
      <c r="E21" s="778"/>
      <c r="F21" s="778"/>
      <c r="G21" s="779"/>
      <c r="H21" s="776">
        <f t="shared" si="0"/>
        <v>0</v>
      </c>
    </row>
    <row r="22" spans="2:8" s="57" customFormat="1" ht="18.75" x14ac:dyDescent="0.3">
      <c r="B22" s="2257"/>
      <c r="C22" s="2258"/>
      <c r="D22" s="2258"/>
      <c r="E22" s="778"/>
      <c r="F22" s="778"/>
      <c r="G22" s="779"/>
      <c r="H22" s="776">
        <f t="shared" si="0"/>
        <v>0</v>
      </c>
    </row>
    <row r="23" spans="2:8" s="57" customFormat="1" ht="18.75" x14ac:dyDescent="0.3">
      <c r="B23" s="2257"/>
      <c r="C23" s="2258"/>
      <c r="D23" s="2258"/>
      <c r="E23" s="778"/>
      <c r="F23" s="778"/>
      <c r="G23" s="779"/>
      <c r="H23" s="776">
        <f t="shared" si="0"/>
        <v>0</v>
      </c>
    </row>
    <row r="24" spans="2:8" s="57" customFormat="1" ht="18.75" x14ac:dyDescent="0.3">
      <c r="B24" s="2257"/>
      <c r="C24" s="2258"/>
      <c r="D24" s="2258"/>
      <c r="E24" s="778"/>
      <c r="F24" s="778"/>
      <c r="G24" s="779"/>
      <c r="H24" s="776">
        <f t="shared" si="0"/>
        <v>0</v>
      </c>
    </row>
    <row r="25" spans="2:8" s="57" customFormat="1" ht="18.75" x14ac:dyDescent="0.3">
      <c r="B25" s="2257"/>
      <c r="C25" s="2258"/>
      <c r="D25" s="2258"/>
      <c r="E25" s="778"/>
      <c r="F25" s="778"/>
      <c r="G25" s="779"/>
      <c r="H25" s="77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53"/>
      <c r="C33" s="2254"/>
      <c r="D33" s="2254"/>
      <c r="E33" s="772"/>
      <c r="F33" s="772"/>
      <c r="G33" s="772"/>
      <c r="H33" s="774"/>
    </row>
    <row r="34" spans="2:8" x14ac:dyDescent="0.25">
      <c r="B34" s="2253"/>
      <c r="C34" s="2254"/>
      <c r="D34" s="2254"/>
      <c r="E34" s="772"/>
      <c r="F34" s="772"/>
      <c r="G34" s="772"/>
      <c r="H34" s="774"/>
    </row>
    <row r="35" spans="2:8" ht="15.75" thickBot="1" x14ac:dyDescent="0.3">
      <c r="B35" s="2255"/>
      <c r="C35" s="2256"/>
      <c r="D35" s="2256"/>
      <c r="E35" s="773"/>
      <c r="F35" s="773"/>
      <c r="G35" s="773"/>
      <c r="H35" s="775"/>
    </row>
    <row r="36" spans="2:8" ht="18.75" x14ac:dyDescent="0.3">
      <c r="G36" s="48" t="s">
        <v>443</v>
      </c>
      <c r="H36" s="64">
        <f>SUM(H13:H25)</f>
        <v>30740</v>
      </c>
    </row>
    <row r="37" spans="2:8" ht="18.75" x14ac:dyDescent="0.3">
      <c r="G37" s="48" t="s">
        <v>444</v>
      </c>
      <c r="H37" s="64">
        <f>+H36*0.16</f>
        <v>4918.4000000000005</v>
      </c>
    </row>
    <row r="38" spans="2:8" ht="18.75" x14ac:dyDescent="0.3">
      <c r="G38" s="75" t="s">
        <v>464</v>
      </c>
      <c r="H38" s="64">
        <f>+H36*1.25%</f>
        <v>384.25</v>
      </c>
    </row>
    <row r="39" spans="2:8" ht="18.75" x14ac:dyDescent="0.3">
      <c r="G39" s="75" t="s">
        <v>1263</v>
      </c>
      <c r="H39" s="64">
        <f>+H36*2%</f>
        <v>614.80000000000007</v>
      </c>
    </row>
    <row r="40" spans="2:8" ht="19.5" thickBot="1" x14ac:dyDescent="0.35">
      <c r="G40" s="49" t="s">
        <v>445</v>
      </c>
      <c r="H40" s="65">
        <f>+H36+H37-H38-H39</f>
        <v>34659.35</v>
      </c>
    </row>
    <row r="42" spans="2:8" x14ac:dyDescent="0.25">
      <c r="B42" s="2247"/>
      <c r="C42" s="2247"/>
      <c r="D42" s="2247"/>
      <c r="E42" s="2247"/>
      <c r="F42" s="2247"/>
    </row>
    <row r="43" spans="2:8" x14ac:dyDescent="0.25">
      <c r="B43" s="2247"/>
      <c r="C43" s="2247"/>
      <c r="D43" s="2247"/>
      <c r="E43" s="2247"/>
      <c r="F43" s="2247"/>
    </row>
    <row r="44" spans="2:8" x14ac:dyDescent="0.25">
      <c r="B44" s="2252" t="s">
        <v>446</v>
      </c>
      <c r="C44" s="2252"/>
      <c r="D44" s="2252"/>
      <c r="E44" s="2252" t="s">
        <v>447</v>
      </c>
      <c r="F44" s="2252"/>
    </row>
    <row r="46" spans="2:8" x14ac:dyDescent="0.25">
      <c r="H46" s="32">
        <f>17125.25+13124.1+4510</f>
        <v>34759.35</v>
      </c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</mergeCells>
  <pageMargins left="0.7" right="0.7" top="0.75" bottom="0.75" header="0.3" footer="0.3"/>
  <pageSetup scale="71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5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3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1264</v>
      </c>
      <c r="E5" s="780" t="s">
        <v>421</v>
      </c>
      <c r="F5" s="33" t="str">
        <f>VLOOKUP(F6,OBRAS!A1:B25,2,FALSE)</f>
        <v>EL TAJO</v>
      </c>
      <c r="G5" s="1670" t="s">
        <v>423</v>
      </c>
      <c r="H5" s="1674">
        <v>46105</v>
      </c>
    </row>
    <row r="6" spans="2:8" ht="15.75" thickBot="1" x14ac:dyDescent="0.3">
      <c r="B6" s="1669"/>
      <c r="C6" s="1671"/>
      <c r="D6" s="1673"/>
      <c r="E6" s="781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276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ANDADOR DIAMANTE #510 COL. SAN JUANICO 1RA SECCION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38020</v>
      </c>
      <c r="H9" s="42"/>
    </row>
    <row r="10" spans="2:8" x14ac:dyDescent="0.25">
      <c r="B10" s="40" t="s">
        <v>427</v>
      </c>
      <c r="C10" s="38" t="str">
        <f>VLOOKUP(C7,'BASE DATOS'!A1:J110,2,FALSE)</f>
        <v>FIAD780302RDA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461 1673196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8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1265</v>
      </c>
      <c r="C13" s="1679"/>
      <c r="D13" s="1679"/>
      <c r="E13" s="60">
        <v>4</v>
      </c>
      <c r="F13" s="60" t="s">
        <v>449</v>
      </c>
      <c r="G13" s="62">
        <v>635</v>
      </c>
      <c r="H13" s="56">
        <f>+E13*G13</f>
        <v>2540</v>
      </c>
    </row>
    <row r="14" spans="2:8" s="57" customFormat="1" ht="18.75" x14ac:dyDescent="0.3">
      <c r="B14" s="2266" t="s">
        <v>1266</v>
      </c>
      <c r="C14" s="2267"/>
      <c r="D14" s="2267"/>
      <c r="E14" s="792">
        <v>4</v>
      </c>
      <c r="F14" s="792" t="s">
        <v>449</v>
      </c>
      <c r="G14" s="793">
        <v>2282</v>
      </c>
      <c r="H14" s="790">
        <f>+E14*G14</f>
        <v>9128</v>
      </c>
    </row>
    <row r="15" spans="2:8" s="57" customFormat="1" ht="18.75" x14ac:dyDescent="0.3">
      <c r="B15" s="2266" t="s">
        <v>1267</v>
      </c>
      <c r="C15" s="2267"/>
      <c r="D15" s="2267"/>
      <c r="E15" s="792">
        <v>4</v>
      </c>
      <c r="F15" s="792" t="s">
        <v>449</v>
      </c>
      <c r="G15" s="793">
        <v>128</v>
      </c>
      <c r="H15" s="790">
        <f t="shared" ref="H15:H24" si="0">+E15*G15</f>
        <v>512</v>
      </c>
    </row>
    <row r="16" spans="2:8" s="57" customFormat="1" ht="18.75" x14ac:dyDescent="0.3">
      <c r="B16" s="2268" t="s">
        <v>560</v>
      </c>
      <c r="C16" s="2269"/>
      <c r="D16" s="2269"/>
      <c r="E16" s="792"/>
      <c r="F16" s="792"/>
      <c r="G16" s="793"/>
      <c r="H16" s="790">
        <f t="shared" si="0"/>
        <v>0</v>
      </c>
    </row>
    <row r="17" spans="2:8" s="57" customFormat="1" ht="18.75" x14ac:dyDescent="0.3">
      <c r="B17" s="2266"/>
      <c r="C17" s="2267"/>
      <c r="D17" s="2267"/>
      <c r="E17" s="792"/>
      <c r="F17" s="792"/>
      <c r="G17" s="793"/>
      <c r="H17" s="790">
        <f t="shared" si="0"/>
        <v>0</v>
      </c>
    </row>
    <row r="18" spans="2:8" s="57" customFormat="1" ht="18.75" x14ac:dyDescent="0.3">
      <c r="B18" s="2266"/>
      <c r="C18" s="2267"/>
      <c r="D18" s="2267"/>
      <c r="E18" s="792"/>
      <c r="F18" s="792"/>
      <c r="G18" s="793"/>
      <c r="H18" s="790">
        <f t="shared" si="0"/>
        <v>0</v>
      </c>
    </row>
    <row r="19" spans="2:8" s="57" customFormat="1" ht="18.75" x14ac:dyDescent="0.3">
      <c r="B19" s="2266"/>
      <c r="C19" s="2267"/>
      <c r="D19" s="2267"/>
      <c r="E19" s="792"/>
      <c r="F19" s="792"/>
      <c r="G19" s="793"/>
      <c r="H19" s="790">
        <f t="shared" si="0"/>
        <v>0</v>
      </c>
    </row>
    <row r="20" spans="2:8" s="57" customFormat="1" ht="18.75" x14ac:dyDescent="0.3">
      <c r="B20" s="2266"/>
      <c r="C20" s="2267"/>
      <c r="D20" s="2267"/>
      <c r="E20" s="792"/>
      <c r="F20" s="792"/>
      <c r="G20" s="793"/>
      <c r="H20" s="790">
        <f t="shared" si="0"/>
        <v>0</v>
      </c>
    </row>
    <row r="21" spans="2:8" s="57" customFormat="1" ht="18.75" x14ac:dyDescent="0.3">
      <c r="B21" s="2266"/>
      <c r="C21" s="2267"/>
      <c r="D21" s="2267"/>
      <c r="E21" s="792"/>
      <c r="F21" s="792"/>
      <c r="G21" s="793"/>
      <c r="H21" s="790">
        <f t="shared" si="0"/>
        <v>0</v>
      </c>
    </row>
    <row r="22" spans="2:8" s="57" customFormat="1" ht="18.75" x14ac:dyDescent="0.3">
      <c r="B22" s="2266"/>
      <c r="C22" s="2267"/>
      <c r="D22" s="2267"/>
      <c r="E22" s="792"/>
      <c r="F22" s="792"/>
      <c r="G22" s="793"/>
      <c r="H22" s="790">
        <f t="shared" si="0"/>
        <v>0</v>
      </c>
    </row>
    <row r="23" spans="2:8" s="57" customFormat="1" ht="18.75" x14ac:dyDescent="0.3">
      <c r="B23" s="2266"/>
      <c r="C23" s="2267"/>
      <c r="D23" s="2267"/>
      <c r="E23" s="792"/>
      <c r="F23" s="792"/>
      <c r="G23" s="793"/>
      <c r="H23" s="790">
        <f t="shared" si="0"/>
        <v>0</v>
      </c>
    </row>
    <row r="24" spans="2:8" s="57" customFormat="1" ht="18.75" x14ac:dyDescent="0.3">
      <c r="B24" s="2266"/>
      <c r="C24" s="2267"/>
      <c r="D24" s="2267"/>
      <c r="E24" s="792"/>
      <c r="F24" s="792"/>
      <c r="G24" s="793"/>
      <c r="H24" s="790">
        <f t="shared" si="0"/>
        <v>0</v>
      </c>
    </row>
    <row r="25" spans="2:8" s="57" customFormat="1" ht="18.75" x14ac:dyDescent="0.3">
      <c r="B25" s="2266"/>
      <c r="C25" s="2267"/>
      <c r="D25" s="2267"/>
      <c r="E25" s="792"/>
      <c r="F25" s="792"/>
      <c r="G25" s="793"/>
      <c r="H25" s="79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62"/>
      <c r="C33" s="2263"/>
      <c r="D33" s="2263"/>
      <c r="E33" s="786"/>
      <c r="F33" s="786"/>
      <c r="G33" s="786"/>
      <c r="H33" s="788"/>
    </row>
    <row r="34" spans="2:8" x14ac:dyDescent="0.25">
      <c r="B34" s="2262"/>
      <c r="C34" s="2263"/>
      <c r="D34" s="2263"/>
      <c r="E34" s="786"/>
      <c r="F34" s="786"/>
      <c r="G34" s="786"/>
      <c r="H34" s="788"/>
    </row>
    <row r="35" spans="2:8" ht="15.75" thickBot="1" x14ac:dyDescent="0.3">
      <c r="B35" s="2264"/>
      <c r="C35" s="2265"/>
      <c r="D35" s="2265"/>
      <c r="E35" s="787"/>
      <c r="F35" s="787"/>
      <c r="G35" s="787"/>
      <c r="H35" s="789"/>
    </row>
    <row r="36" spans="2:8" ht="18.75" x14ac:dyDescent="0.3">
      <c r="G36" s="48" t="s">
        <v>443</v>
      </c>
      <c r="H36" s="64">
        <f>SUM(H13:H25)</f>
        <v>12180</v>
      </c>
    </row>
    <row r="37" spans="2:8" ht="18.75" x14ac:dyDescent="0.3">
      <c r="G37" s="48" t="s">
        <v>444</v>
      </c>
      <c r="H37" s="64">
        <f>+H36*0.16</f>
        <v>1948.8</v>
      </c>
    </row>
    <row r="38" spans="2:8" ht="19.5" thickBot="1" x14ac:dyDescent="0.35">
      <c r="G38" s="49" t="s">
        <v>445</v>
      </c>
      <c r="H38" s="65">
        <f>+H36+H37</f>
        <v>14128.8</v>
      </c>
    </row>
    <row r="40" spans="2:8" x14ac:dyDescent="0.25">
      <c r="B40" s="2254"/>
      <c r="C40" s="2254"/>
      <c r="D40" s="2254"/>
      <c r="E40" s="2254"/>
      <c r="F40" s="2254"/>
    </row>
    <row r="41" spans="2:8" x14ac:dyDescent="0.25">
      <c r="B41" s="2254"/>
      <c r="C41" s="2254"/>
      <c r="D41" s="2254"/>
      <c r="E41" s="2254"/>
      <c r="F41" s="2254"/>
    </row>
    <row r="42" spans="2:8" x14ac:dyDescent="0.25">
      <c r="B42" s="2261" t="s">
        <v>446</v>
      </c>
      <c r="C42" s="2261"/>
      <c r="D42" s="2261"/>
      <c r="E42" s="2261" t="s">
        <v>447</v>
      </c>
      <c r="F42" s="2261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6">
    <tabColor rgb="FFCCCCFF"/>
    <pageSetUpPr fitToPage="1"/>
  </sheetPr>
  <dimension ref="B1:H44"/>
  <sheetViews>
    <sheetView topLeftCell="A10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5703125" style="32" customWidth="1"/>
    <col min="4" max="4" width="16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-1795</v>
      </c>
      <c r="E5" s="783" t="s">
        <v>421</v>
      </c>
      <c r="F5" s="33" t="str">
        <f>VLOOKUP(F6,OBRAS!A1:B25,2,FALSE)</f>
        <v>VALENC, ENSINO, TAJO</v>
      </c>
      <c r="G5" s="1670" t="s">
        <v>423</v>
      </c>
      <c r="H5" s="1674">
        <v>46098</v>
      </c>
    </row>
    <row r="6" spans="2:8" ht="15.75" thickBot="1" x14ac:dyDescent="0.3">
      <c r="B6" s="1669"/>
      <c r="C6" s="1671"/>
      <c r="D6" s="1673"/>
      <c r="E6" s="784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214</v>
      </c>
      <c r="D7" s="36"/>
      <c r="E7" s="36"/>
      <c r="F7" s="35" t="s">
        <v>429</v>
      </c>
      <c r="G7" s="36" t="str">
        <f>VLOOKUP(C7,'BASE DATOS'!A1:J107,7,FALSE)</f>
        <v>refacciones.ielsa@gmail.com</v>
      </c>
      <c r="H7" s="41"/>
    </row>
    <row r="8" spans="2:8" x14ac:dyDescent="0.25">
      <c r="B8" s="40" t="s">
        <v>425</v>
      </c>
      <c r="C8" s="38" t="str">
        <f>VLOOKUP(C7,'BASE DATOS'!A1:J108,3,FALSE)</f>
        <v>-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IRAPUATO, GTO.</v>
      </c>
      <c r="D9" s="38"/>
      <c r="E9" s="38"/>
      <c r="F9" s="37" t="s">
        <v>431</v>
      </c>
      <c r="G9" s="50" t="str">
        <f>VLOOKUP(C7,'BASE DATOS'!A1:J109,9,FALSE)</f>
        <v>-</v>
      </c>
      <c r="H9" s="42"/>
    </row>
    <row r="10" spans="2:8" x14ac:dyDescent="0.25">
      <c r="B10" s="40" t="s">
        <v>427</v>
      </c>
      <c r="C10" s="38" t="str">
        <f>VLOOKUP(C7,'BASE DATOS'!A1:J110,2,FALSE)</f>
        <v>HEPY8903296L5</v>
      </c>
      <c r="D10" s="38"/>
      <c r="E10" s="38"/>
      <c r="F10" s="37" t="s">
        <v>432</v>
      </c>
      <c r="G10" s="38" t="str">
        <f>VLOOKUP(C7,'BASE DATOS'!A1:J110,10,FALSE)</f>
        <v>CREDITO 15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429 1056508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8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520</v>
      </c>
      <c r="C13" s="1679"/>
      <c r="D13" s="1679"/>
      <c r="E13" s="60">
        <v>6</v>
      </c>
      <c r="F13" s="60" t="s">
        <v>449</v>
      </c>
      <c r="G13" s="62">
        <v>1950</v>
      </c>
      <c r="H13" s="56">
        <f>+E13*G13</f>
        <v>11700</v>
      </c>
    </row>
    <row r="14" spans="2:8" s="57" customFormat="1" ht="18.75" x14ac:dyDescent="0.3">
      <c r="B14" s="2270" t="s">
        <v>1268</v>
      </c>
      <c r="C14" s="2271"/>
      <c r="D14" s="2271"/>
      <c r="E14" s="800">
        <v>2</v>
      </c>
      <c r="F14" s="800" t="s">
        <v>449</v>
      </c>
      <c r="G14" s="801">
        <v>4300</v>
      </c>
      <c r="H14" s="798">
        <f>+E14*G14</f>
        <v>8600</v>
      </c>
    </row>
    <row r="15" spans="2:8" s="57" customFormat="1" ht="18.75" x14ac:dyDescent="0.3">
      <c r="B15" s="2270" t="s">
        <v>523</v>
      </c>
      <c r="C15" s="2271"/>
      <c r="D15" s="2271"/>
      <c r="E15" s="800">
        <v>9</v>
      </c>
      <c r="F15" s="800" t="s">
        <v>449</v>
      </c>
      <c r="G15" s="801">
        <v>180</v>
      </c>
      <c r="H15" s="798">
        <f t="shared" ref="H15:H24" si="0">+E15*G15</f>
        <v>1620</v>
      </c>
    </row>
    <row r="16" spans="2:8" s="57" customFormat="1" ht="18.75" x14ac:dyDescent="0.3">
      <c r="B16" s="2270" t="s">
        <v>1269</v>
      </c>
      <c r="C16" s="2271"/>
      <c r="D16" s="2271"/>
      <c r="E16" s="800">
        <v>20</v>
      </c>
      <c r="F16" s="800" t="s">
        <v>449</v>
      </c>
      <c r="G16" s="801">
        <v>110</v>
      </c>
      <c r="H16" s="798">
        <f t="shared" si="0"/>
        <v>2200</v>
      </c>
    </row>
    <row r="17" spans="2:8" s="57" customFormat="1" ht="18.75" x14ac:dyDescent="0.3">
      <c r="B17" s="2270" t="s">
        <v>1270</v>
      </c>
      <c r="C17" s="2271"/>
      <c r="D17" s="2271"/>
      <c r="E17" s="800">
        <v>20</v>
      </c>
      <c r="F17" s="800" t="s">
        <v>449</v>
      </c>
      <c r="G17" s="801">
        <v>110</v>
      </c>
      <c r="H17" s="798">
        <f t="shared" si="0"/>
        <v>2200</v>
      </c>
    </row>
    <row r="18" spans="2:8" s="57" customFormat="1" ht="18.75" x14ac:dyDescent="0.3">
      <c r="B18" s="2270" t="s">
        <v>1271</v>
      </c>
      <c r="C18" s="2271"/>
      <c r="D18" s="2271"/>
      <c r="E18" s="800">
        <v>2</v>
      </c>
      <c r="F18" s="800" t="s">
        <v>449</v>
      </c>
      <c r="G18" s="801">
        <v>3720</v>
      </c>
      <c r="H18" s="798">
        <f t="shared" si="0"/>
        <v>7440</v>
      </c>
    </row>
    <row r="19" spans="2:8" s="57" customFormat="1" ht="18.75" x14ac:dyDescent="0.3">
      <c r="B19" s="2270" t="s">
        <v>1272</v>
      </c>
      <c r="C19" s="2271"/>
      <c r="D19" s="2271"/>
      <c r="E19" s="800">
        <v>2</v>
      </c>
      <c r="F19" s="800" t="s">
        <v>449</v>
      </c>
      <c r="G19" s="801">
        <v>980</v>
      </c>
      <c r="H19" s="798">
        <f t="shared" si="0"/>
        <v>1960</v>
      </c>
    </row>
    <row r="20" spans="2:8" s="57" customFormat="1" ht="18.75" x14ac:dyDescent="0.3">
      <c r="B20" s="2270" t="s">
        <v>1273</v>
      </c>
      <c r="C20" s="2271"/>
      <c r="D20" s="2271"/>
      <c r="E20" s="800">
        <v>2</v>
      </c>
      <c r="F20" s="800" t="s">
        <v>449</v>
      </c>
      <c r="G20" s="801">
        <v>5800</v>
      </c>
      <c r="H20" s="798">
        <f t="shared" si="0"/>
        <v>11600</v>
      </c>
    </row>
    <row r="21" spans="2:8" s="57" customFormat="1" ht="18.75" x14ac:dyDescent="0.3">
      <c r="B21" s="2270" t="s">
        <v>1274</v>
      </c>
      <c r="C21" s="2271"/>
      <c r="D21" s="2271"/>
      <c r="E21" s="800">
        <v>1</v>
      </c>
      <c r="F21" s="800" t="s">
        <v>449</v>
      </c>
      <c r="G21" s="801">
        <v>8990</v>
      </c>
      <c r="H21" s="798">
        <f t="shared" si="0"/>
        <v>8990</v>
      </c>
    </row>
    <row r="22" spans="2:8" s="57" customFormat="1" ht="18.75" x14ac:dyDescent="0.3">
      <c r="B22" s="2270" t="s">
        <v>1275</v>
      </c>
      <c r="C22" s="2271"/>
      <c r="D22" s="2271"/>
      <c r="E22" s="800">
        <v>2</v>
      </c>
      <c r="F22" s="800" t="s">
        <v>449</v>
      </c>
      <c r="G22" s="801">
        <v>3890</v>
      </c>
      <c r="H22" s="798">
        <f t="shared" si="0"/>
        <v>7780</v>
      </c>
    </row>
    <row r="23" spans="2:8" s="57" customFormat="1" ht="18.75" x14ac:dyDescent="0.3">
      <c r="B23" s="2270"/>
      <c r="C23" s="2271"/>
      <c r="D23" s="2271"/>
      <c r="E23" s="800"/>
      <c r="F23" s="800"/>
      <c r="G23" s="801"/>
      <c r="H23" s="798">
        <f t="shared" si="0"/>
        <v>0</v>
      </c>
    </row>
    <row r="24" spans="2:8" s="57" customFormat="1" ht="18.75" x14ac:dyDescent="0.3">
      <c r="B24" s="2270"/>
      <c r="C24" s="2271"/>
      <c r="D24" s="2271"/>
      <c r="E24" s="800"/>
      <c r="F24" s="800"/>
      <c r="G24" s="801"/>
      <c r="H24" s="798">
        <f t="shared" si="0"/>
        <v>0</v>
      </c>
    </row>
    <row r="25" spans="2:8" s="57" customFormat="1" ht="18.75" x14ac:dyDescent="0.3">
      <c r="B25" s="2270"/>
      <c r="C25" s="2271"/>
      <c r="D25" s="2271"/>
      <c r="E25" s="800"/>
      <c r="F25" s="800"/>
      <c r="G25" s="801"/>
      <c r="H25" s="79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73"/>
      <c r="C33" s="2274"/>
      <c r="D33" s="2274"/>
      <c r="E33" s="794"/>
      <c r="F33" s="794"/>
      <c r="G33" s="794"/>
      <c r="H33" s="796"/>
    </row>
    <row r="34" spans="2:8" x14ac:dyDescent="0.25">
      <c r="B34" s="2273"/>
      <c r="C34" s="2274"/>
      <c r="D34" s="2274"/>
      <c r="E34" s="794"/>
      <c r="F34" s="794"/>
      <c r="G34" s="794"/>
      <c r="H34" s="796"/>
    </row>
    <row r="35" spans="2:8" ht="15.75" thickBot="1" x14ac:dyDescent="0.3">
      <c r="B35" s="2275"/>
      <c r="C35" s="2276"/>
      <c r="D35" s="2276"/>
      <c r="E35" s="795"/>
      <c r="F35" s="795"/>
      <c r="G35" s="795"/>
      <c r="H35" s="797"/>
    </row>
    <row r="36" spans="2:8" ht="18.75" x14ac:dyDescent="0.3">
      <c r="G36" s="48" t="s">
        <v>443</v>
      </c>
      <c r="H36" s="64">
        <f>SUM(H13:H25)</f>
        <v>64090</v>
      </c>
    </row>
    <row r="37" spans="2:8" ht="18.75" x14ac:dyDescent="0.3">
      <c r="G37" s="48" t="s">
        <v>444</v>
      </c>
      <c r="H37" s="64">
        <f>+H36*0.16</f>
        <v>10254.4</v>
      </c>
    </row>
    <row r="38" spans="2:8" ht="18.75" x14ac:dyDescent="0.3">
      <c r="G38" s="75" t="s">
        <v>464</v>
      </c>
      <c r="H38" s="64">
        <f>+H36*1.25%</f>
        <v>801.125</v>
      </c>
    </row>
    <row r="39" spans="2:8" ht="18.75" x14ac:dyDescent="0.3">
      <c r="G39" s="75" t="s">
        <v>1263</v>
      </c>
      <c r="H39" s="64">
        <f>+H36*2%</f>
        <v>1281.8</v>
      </c>
    </row>
    <row r="40" spans="2:8" ht="19.5" thickBot="1" x14ac:dyDescent="0.35">
      <c r="G40" s="49" t="s">
        <v>445</v>
      </c>
      <c r="H40" s="65">
        <f>+H36+H37-H38-H39</f>
        <v>72261.474999999991</v>
      </c>
    </row>
    <row r="42" spans="2:8" x14ac:dyDescent="0.25">
      <c r="B42" s="2263"/>
      <c r="C42" s="2263"/>
      <c r="D42" s="2263"/>
      <c r="E42" s="2263"/>
      <c r="F42" s="2263"/>
    </row>
    <row r="43" spans="2:8" x14ac:dyDescent="0.25">
      <c r="B43" s="2263"/>
      <c r="C43" s="2263"/>
      <c r="D43" s="2263"/>
      <c r="E43" s="2263"/>
      <c r="F43" s="2263"/>
    </row>
    <row r="44" spans="2:8" x14ac:dyDescent="0.25">
      <c r="B44" s="2272" t="s">
        <v>446</v>
      </c>
      <c r="C44" s="2272"/>
      <c r="D44" s="2272"/>
      <c r="E44" s="2272" t="s">
        <v>447</v>
      </c>
      <c r="F44" s="2272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7">
    <tabColor theme="0" tint="-0.499984740745262"/>
    <pageSetUpPr fitToPage="1"/>
  </sheetPr>
  <dimension ref="B1:H42"/>
  <sheetViews>
    <sheetView topLeftCell="A2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42578125" style="32" customWidth="1"/>
    <col min="4" max="4" width="16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1276</v>
      </c>
      <c r="E5" s="783" t="s">
        <v>421</v>
      </c>
      <c r="F5" s="33" t="str">
        <f>VLOOKUP(F6,OBRAS!A1:B25,2,FALSE)</f>
        <v>RESIDENCIAL ZURA</v>
      </c>
      <c r="G5" s="1670" t="s">
        <v>423</v>
      </c>
      <c r="H5" s="1674">
        <v>46099</v>
      </c>
    </row>
    <row r="6" spans="2:8" ht="15.75" thickBot="1" x14ac:dyDescent="0.3">
      <c r="B6" s="1669"/>
      <c r="C6" s="1671"/>
      <c r="D6" s="1673"/>
      <c r="E6" s="784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DATOS'!A1:J107,7,FALSE)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DATOS'!A1:J108,3,FALSE)</f>
        <v>AV. IRRIGACION #111-BIS COL. ALFREDO VAZQUEZ BONFIL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GAPA741116TQ6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8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621</v>
      </c>
      <c r="C13" s="1679"/>
      <c r="D13" s="1679"/>
      <c r="E13" s="60">
        <v>1</v>
      </c>
      <c r="F13" s="60" t="s">
        <v>449</v>
      </c>
      <c r="G13" s="62">
        <v>1551.72</v>
      </c>
      <c r="H13" s="56">
        <f>+E13*G13</f>
        <v>1551.72</v>
      </c>
    </row>
    <row r="14" spans="2:8" s="57" customFormat="1" ht="18.75" x14ac:dyDescent="0.3">
      <c r="B14" s="2270" t="s">
        <v>1277</v>
      </c>
      <c r="C14" s="2271"/>
      <c r="D14" s="2271"/>
      <c r="E14" s="800">
        <v>1</v>
      </c>
      <c r="F14" s="800" t="s">
        <v>449</v>
      </c>
      <c r="G14" s="801">
        <v>1034.49</v>
      </c>
      <c r="H14" s="798">
        <f>+E14*G14</f>
        <v>1034.49</v>
      </c>
    </row>
    <row r="15" spans="2:8" s="57" customFormat="1" ht="18.75" x14ac:dyDescent="0.3">
      <c r="B15" s="2277" t="s">
        <v>1278</v>
      </c>
      <c r="C15" s="2278"/>
      <c r="D15" s="2278"/>
      <c r="E15" s="800"/>
      <c r="F15" s="800"/>
      <c r="G15" s="801"/>
      <c r="H15" s="798">
        <f t="shared" ref="H15:H24" si="0">+E15*G15</f>
        <v>0</v>
      </c>
    </row>
    <row r="16" spans="2:8" s="57" customFormat="1" ht="18.75" x14ac:dyDescent="0.3">
      <c r="B16" s="2270" t="s">
        <v>621</v>
      </c>
      <c r="C16" s="2271"/>
      <c r="D16" s="2271"/>
      <c r="E16" s="800">
        <v>1</v>
      </c>
      <c r="F16" s="800" t="s">
        <v>449</v>
      </c>
      <c r="G16" s="801">
        <v>1551.72</v>
      </c>
      <c r="H16" s="798">
        <f t="shared" si="0"/>
        <v>1551.72</v>
      </c>
    </row>
    <row r="17" spans="2:8" s="57" customFormat="1" ht="18.75" x14ac:dyDescent="0.3">
      <c r="B17" s="2270" t="s">
        <v>1277</v>
      </c>
      <c r="C17" s="2271"/>
      <c r="D17" s="2271"/>
      <c r="E17" s="800">
        <v>1</v>
      </c>
      <c r="F17" s="800" t="s">
        <v>449</v>
      </c>
      <c r="G17" s="801">
        <v>1034.49</v>
      </c>
      <c r="H17" s="798">
        <f t="shared" si="0"/>
        <v>1034.49</v>
      </c>
    </row>
    <row r="18" spans="2:8" s="57" customFormat="1" ht="18.75" x14ac:dyDescent="0.3">
      <c r="B18" s="2277" t="s">
        <v>560</v>
      </c>
      <c r="C18" s="2278"/>
      <c r="D18" s="2278"/>
      <c r="E18" s="800"/>
      <c r="F18" s="800"/>
      <c r="G18" s="801"/>
      <c r="H18" s="798">
        <f t="shared" si="0"/>
        <v>0</v>
      </c>
    </row>
    <row r="19" spans="2:8" s="57" customFormat="1" ht="18.75" x14ac:dyDescent="0.3">
      <c r="B19" s="2270"/>
      <c r="C19" s="2271"/>
      <c r="D19" s="2271"/>
      <c r="E19" s="800"/>
      <c r="F19" s="800"/>
      <c r="G19" s="801"/>
      <c r="H19" s="798">
        <f t="shared" si="0"/>
        <v>0</v>
      </c>
    </row>
    <row r="20" spans="2:8" s="57" customFormat="1" ht="18.75" x14ac:dyDescent="0.3">
      <c r="B20" s="2270"/>
      <c r="C20" s="2271"/>
      <c r="D20" s="2271"/>
      <c r="E20" s="800"/>
      <c r="F20" s="800"/>
      <c r="G20" s="801"/>
      <c r="H20" s="798">
        <f t="shared" si="0"/>
        <v>0</v>
      </c>
    </row>
    <row r="21" spans="2:8" s="57" customFormat="1" ht="18.75" x14ac:dyDescent="0.3">
      <c r="B21" s="2270"/>
      <c r="C21" s="2271"/>
      <c r="D21" s="2271"/>
      <c r="E21" s="800"/>
      <c r="F21" s="800"/>
      <c r="G21" s="801"/>
      <c r="H21" s="798">
        <f t="shared" si="0"/>
        <v>0</v>
      </c>
    </row>
    <row r="22" spans="2:8" s="57" customFormat="1" ht="18.75" x14ac:dyDescent="0.3">
      <c r="B22" s="2270"/>
      <c r="C22" s="2271"/>
      <c r="D22" s="2271"/>
      <c r="E22" s="800"/>
      <c r="F22" s="800"/>
      <c r="G22" s="801"/>
      <c r="H22" s="798">
        <f t="shared" si="0"/>
        <v>0</v>
      </c>
    </row>
    <row r="23" spans="2:8" s="57" customFormat="1" ht="18.75" x14ac:dyDescent="0.3">
      <c r="B23" s="2270"/>
      <c r="C23" s="2271"/>
      <c r="D23" s="2271"/>
      <c r="E23" s="800"/>
      <c r="F23" s="800"/>
      <c r="G23" s="801"/>
      <c r="H23" s="798">
        <f t="shared" si="0"/>
        <v>0</v>
      </c>
    </row>
    <row r="24" spans="2:8" s="57" customFormat="1" ht="18.75" x14ac:dyDescent="0.3">
      <c r="B24" s="2270"/>
      <c r="C24" s="2271"/>
      <c r="D24" s="2271"/>
      <c r="E24" s="800"/>
      <c r="F24" s="800"/>
      <c r="G24" s="801"/>
      <c r="H24" s="798">
        <f t="shared" si="0"/>
        <v>0</v>
      </c>
    </row>
    <row r="25" spans="2:8" s="57" customFormat="1" ht="18.75" x14ac:dyDescent="0.3">
      <c r="B25" s="2270"/>
      <c r="C25" s="2271"/>
      <c r="D25" s="2271"/>
      <c r="E25" s="800"/>
      <c r="F25" s="800"/>
      <c r="G25" s="801"/>
      <c r="H25" s="79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73"/>
      <c r="C33" s="2274"/>
      <c r="D33" s="2274"/>
      <c r="E33" s="794"/>
      <c r="F33" s="794"/>
      <c r="G33" s="794"/>
      <c r="H33" s="796"/>
    </row>
    <row r="34" spans="2:8" x14ac:dyDescent="0.25">
      <c r="B34" s="2273"/>
      <c r="C34" s="2274"/>
      <c r="D34" s="2274"/>
      <c r="E34" s="794"/>
      <c r="F34" s="794"/>
      <c r="G34" s="794"/>
      <c r="H34" s="796"/>
    </row>
    <row r="35" spans="2:8" ht="15.75" thickBot="1" x14ac:dyDescent="0.3">
      <c r="B35" s="2275"/>
      <c r="C35" s="2276"/>
      <c r="D35" s="2276"/>
      <c r="E35" s="795"/>
      <c r="F35" s="795"/>
      <c r="G35" s="795"/>
      <c r="H35" s="797"/>
    </row>
    <row r="36" spans="2:8" ht="18.75" x14ac:dyDescent="0.3">
      <c r="G36" s="48" t="s">
        <v>443</v>
      </c>
      <c r="H36" s="64">
        <f>SUM(H13:H25)</f>
        <v>5172.42</v>
      </c>
    </row>
    <row r="37" spans="2:8" ht="18.75" x14ac:dyDescent="0.3">
      <c r="G37" s="48" t="s">
        <v>444</v>
      </c>
      <c r="H37" s="64">
        <f>+H36*0.16</f>
        <v>827.58720000000005</v>
      </c>
    </row>
    <row r="38" spans="2:8" ht="19.5" thickBot="1" x14ac:dyDescent="0.35">
      <c r="G38" s="49" t="s">
        <v>445</v>
      </c>
      <c r="H38" s="65">
        <f>+H36+H37</f>
        <v>6000.0072</v>
      </c>
    </row>
    <row r="40" spans="2:8" x14ac:dyDescent="0.25">
      <c r="B40" s="2263"/>
      <c r="C40" s="2263"/>
      <c r="D40" s="2263"/>
      <c r="E40" s="2263"/>
      <c r="F40" s="2263"/>
    </row>
    <row r="41" spans="2:8" x14ac:dyDescent="0.25">
      <c r="B41" s="2263"/>
      <c r="C41" s="2263"/>
      <c r="D41" s="2263"/>
      <c r="E41" s="2263"/>
      <c r="F41" s="2263"/>
    </row>
    <row r="42" spans="2:8" x14ac:dyDescent="0.25">
      <c r="B42" s="2272" t="s">
        <v>446</v>
      </c>
      <c r="C42" s="2272"/>
      <c r="D42" s="2272"/>
      <c r="E42" s="2272" t="s">
        <v>447</v>
      </c>
      <c r="F42" s="2272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8">
    <tabColor rgb="FFCCCCFF"/>
    <pageSetUpPr fitToPage="1"/>
  </sheetPr>
  <dimension ref="B1:H44"/>
  <sheetViews>
    <sheetView topLeftCell="A19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85546875" style="32" customWidth="1"/>
    <col min="4" max="4" width="16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-1797</v>
      </c>
      <c r="E5" s="783" t="s">
        <v>421</v>
      </c>
      <c r="F5" s="33" t="str">
        <f>VLOOKUP(F6,OBRAS!A1:B25,2,FALSE)</f>
        <v>VALENC, ENSINO, TAJO</v>
      </c>
      <c r="G5" s="1670" t="s">
        <v>423</v>
      </c>
      <c r="H5" s="1674">
        <v>46101</v>
      </c>
    </row>
    <row r="6" spans="2:8" ht="15.75" thickBot="1" x14ac:dyDescent="0.3">
      <c r="B6" s="1669"/>
      <c r="C6" s="1671"/>
      <c r="D6" s="1673"/>
      <c r="E6" s="784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214</v>
      </c>
      <c r="D7" s="36"/>
      <c r="E7" s="36"/>
      <c r="F7" s="35" t="s">
        <v>429</v>
      </c>
      <c r="G7" s="36" t="str">
        <f>VLOOKUP(C7,'BASE DATOS'!A1:J107,7,FALSE)</f>
        <v>refacciones.ielsa@gmail.com</v>
      </c>
      <c r="H7" s="41"/>
    </row>
    <row r="8" spans="2:8" x14ac:dyDescent="0.25">
      <c r="B8" s="40" t="s">
        <v>425</v>
      </c>
      <c r="C8" s="38" t="str">
        <f>VLOOKUP(C7,'BASE DATOS'!A1:J108,3,FALSE)</f>
        <v>-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IRAPUATO, GTO.</v>
      </c>
      <c r="D9" s="38"/>
      <c r="E9" s="38"/>
      <c r="F9" s="37" t="s">
        <v>431</v>
      </c>
      <c r="G9" s="50" t="str">
        <f>VLOOKUP(C7,'BASE DATOS'!A1:J109,9,FALSE)</f>
        <v>-</v>
      </c>
      <c r="H9" s="42"/>
    </row>
    <row r="10" spans="2:8" x14ac:dyDescent="0.25">
      <c r="B10" s="40" t="s">
        <v>427</v>
      </c>
      <c r="C10" s="38" t="str">
        <f>VLOOKUP(C7,'BASE DATOS'!A1:J110,2,FALSE)</f>
        <v>HEPY8903296L5</v>
      </c>
      <c r="D10" s="38"/>
      <c r="E10" s="38"/>
      <c r="F10" s="37" t="s">
        <v>432</v>
      </c>
      <c r="G10" s="38" t="str">
        <f>VLOOKUP(C7,'BASE DATOS'!A1:J110,10,FALSE)</f>
        <v>CREDITO 15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429 1056508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8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1279</v>
      </c>
      <c r="C13" s="1679"/>
      <c r="D13" s="1679"/>
      <c r="E13" s="60">
        <v>6</v>
      </c>
      <c r="F13" s="60" t="s">
        <v>449</v>
      </c>
      <c r="G13" s="62">
        <v>2400</v>
      </c>
      <c r="H13" s="56">
        <f>+E13*G13</f>
        <v>14400</v>
      </c>
    </row>
    <row r="14" spans="2:8" s="57" customFormat="1" ht="18.75" x14ac:dyDescent="0.3">
      <c r="B14" s="2270" t="s">
        <v>592</v>
      </c>
      <c r="C14" s="2271"/>
      <c r="D14" s="2271"/>
      <c r="E14" s="800">
        <v>6</v>
      </c>
      <c r="F14" s="800" t="s">
        <v>449</v>
      </c>
      <c r="G14" s="801">
        <v>1500</v>
      </c>
      <c r="H14" s="798">
        <f>+E14*G14</f>
        <v>9000</v>
      </c>
    </row>
    <row r="15" spans="2:8" s="57" customFormat="1" ht="18.75" x14ac:dyDescent="0.3">
      <c r="B15" s="2270" t="s">
        <v>593</v>
      </c>
      <c r="C15" s="2271"/>
      <c r="D15" s="2271"/>
      <c r="E15" s="800">
        <v>6</v>
      </c>
      <c r="F15" s="800" t="s">
        <v>449</v>
      </c>
      <c r="G15" s="801">
        <v>70</v>
      </c>
      <c r="H15" s="798">
        <f t="shared" ref="H15:H24" si="0">+E15*G15</f>
        <v>420</v>
      </c>
    </row>
    <row r="16" spans="2:8" s="57" customFormat="1" ht="18.75" x14ac:dyDescent="0.3">
      <c r="B16" s="2270" t="s">
        <v>594</v>
      </c>
      <c r="C16" s="2271"/>
      <c r="D16" s="2271"/>
      <c r="E16" s="800">
        <v>6</v>
      </c>
      <c r="F16" s="800" t="s">
        <v>449</v>
      </c>
      <c r="G16" s="801">
        <v>310</v>
      </c>
      <c r="H16" s="798">
        <f t="shared" si="0"/>
        <v>1860</v>
      </c>
    </row>
    <row r="17" spans="2:8" s="57" customFormat="1" ht="18.75" x14ac:dyDescent="0.3">
      <c r="B17" s="2270" t="s">
        <v>1280</v>
      </c>
      <c r="C17" s="2271"/>
      <c r="D17" s="2271"/>
      <c r="E17" s="800">
        <v>6</v>
      </c>
      <c r="F17" s="800" t="s">
        <v>449</v>
      </c>
      <c r="G17" s="801">
        <v>40</v>
      </c>
      <c r="H17" s="798">
        <f t="shared" si="0"/>
        <v>240</v>
      </c>
    </row>
    <row r="18" spans="2:8" s="57" customFormat="1" ht="18.75" x14ac:dyDescent="0.3">
      <c r="B18" s="2277" t="s">
        <v>1281</v>
      </c>
      <c r="C18" s="2278"/>
      <c r="D18" s="2278"/>
      <c r="E18" s="800"/>
      <c r="F18" s="800"/>
      <c r="G18" s="801"/>
      <c r="H18" s="798">
        <f t="shared" si="0"/>
        <v>0</v>
      </c>
    </row>
    <row r="19" spans="2:8" s="57" customFormat="1" ht="18.75" x14ac:dyDescent="0.3">
      <c r="B19" s="2270"/>
      <c r="C19" s="2271"/>
      <c r="D19" s="2271"/>
      <c r="E19" s="800"/>
      <c r="F19" s="800"/>
      <c r="G19" s="801"/>
      <c r="H19" s="798">
        <f t="shared" si="0"/>
        <v>0</v>
      </c>
    </row>
    <row r="20" spans="2:8" s="57" customFormat="1" ht="18.75" x14ac:dyDescent="0.3">
      <c r="B20" s="2270"/>
      <c r="C20" s="2271"/>
      <c r="D20" s="2271"/>
      <c r="E20" s="800"/>
      <c r="F20" s="800"/>
      <c r="G20" s="801"/>
      <c r="H20" s="798">
        <f t="shared" si="0"/>
        <v>0</v>
      </c>
    </row>
    <row r="21" spans="2:8" s="57" customFormat="1" ht="18.75" x14ac:dyDescent="0.3">
      <c r="B21" s="2270"/>
      <c r="C21" s="2271"/>
      <c r="D21" s="2271"/>
      <c r="E21" s="800"/>
      <c r="F21" s="800"/>
      <c r="G21" s="801"/>
      <c r="H21" s="798">
        <f t="shared" si="0"/>
        <v>0</v>
      </c>
    </row>
    <row r="22" spans="2:8" s="57" customFormat="1" ht="18.75" x14ac:dyDescent="0.3">
      <c r="B22" s="2270"/>
      <c r="C22" s="2271"/>
      <c r="D22" s="2271"/>
      <c r="E22" s="800"/>
      <c r="F22" s="800"/>
      <c r="G22" s="801"/>
      <c r="H22" s="798">
        <f t="shared" si="0"/>
        <v>0</v>
      </c>
    </row>
    <row r="23" spans="2:8" s="57" customFormat="1" ht="18.75" x14ac:dyDescent="0.3">
      <c r="B23" s="2270"/>
      <c r="C23" s="2271"/>
      <c r="D23" s="2271"/>
      <c r="E23" s="800"/>
      <c r="F23" s="800"/>
      <c r="G23" s="801"/>
      <c r="H23" s="798">
        <f t="shared" si="0"/>
        <v>0</v>
      </c>
    </row>
    <row r="24" spans="2:8" s="57" customFormat="1" ht="18.75" x14ac:dyDescent="0.3">
      <c r="B24" s="2270"/>
      <c r="C24" s="2271"/>
      <c r="D24" s="2271"/>
      <c r="E24" s="800"/>
      <c r="F24" s="800"/>
      <c r="G24" s="801"/>
      <c r="H24" s="798">
        <f t="shared" si="0"/>
        <v>0</v>
      </c>
    </row>
    <row r="25" spans="2:8" s="57" customFormat="1" ht="18.75" x14ac:dyDescent="0.3">
      <c r="B25" s="2270"/>
      <c r="C25" s="2271"/>
      <c r="D25" s="2271"/>
      <c r="E25" s="800"/>
      <c r="F25" s="800"/>
      <c r="G25" s="801"/>
      <c r="H25" s="79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73"/>
      <c r="C33" s="2274"/>
      <c r="D33" s="2274"/>
      <c r="E33" s="794"/>
      <c r="F33" s="794"/>
      <c r="G33" s="794"/>
      <c r="H33" s="796"/>
    </row>
    <row r="34" spans="2:8" x14ac:dyDescent="0.25">
      <c r="B34" s="2273"/>
      <c r="C34" s="2274"/>
      <c r="D34" s="2274"/>
      <c r="E34" s="794"/>
      <c r="F34" s="794"/>
      <c r="G34" s="794"/>
      <c r="H34" s="796"/>
    </row>
    <row r="35" spans="2:8" ht="15.75" thickBot="1" x14ac:dyDescent="0.3">
      <c r="B35" s="2275"/>
      <c r="C35" s="2276"/>
      <c r="D35" s="2276"/>
      <c r="E35" s="795"/>
      <c r="F35" s="795"/>
      <c r="G35" s="795"/>
      <c r="H35" s="797"/>
    </row>
    <row r="36" spans="2:8" ht="18.75" x14ac:dyDescent="0.3">
      <c r="G36" s="48" t="s">
        <v>443</v>
      </c>
      <c r="H36" s="64">
        <f>SUM(H13:H25)</f>
        <v>25920</v>
      </c>
    </row>
    <row r="37" spans="2:8" ht="18.75" x14ac:dyDescent="0.3">
      <c r="G37" s="48" t="s">
        <v>444</v>
      </c>
      <c r="H37" s="64">
        <f>+H36*0.16</f>
        <v>4147.2</v>
      </c>
    </row>
    <row r="38" spans="2:8" ht="18.75" x14ac:dyDescent="0.3">
      <c r="G38" s="75" t="s">
        <v>464</v>
      </c>
      <c r="H38" s="64">
        <f>+H36*1.25%</f>
        <v>324</v>
      </c>
    </row>
    <row r="39" spans="2:8" ht="18.75" x14ac:dyDescent="0.3">
      <c r="G39" s="75" t="s">
        <v>1263</v>
      </c>
      <c r="H39" s="64">
        <f>+H36*2%</f>
        <v>518.4</v>
      </c>
    </row>
    <row r="40" spans="2:8" ht="19.5" thickBot="1" x14ac:dyDescent="0.35">
      <c r="G40" s="49" t="s">
        <v>445</v>
      </c>
      <c r="H40" s="65">
        <f>+H36+H37-H38-H39</f>
        <v>29224.799999999999</v>
      </c>
    </row>
    <row r="42" spans="2:8" x14ac:dyDescent="0.25">
      <c r="B42" s="2263"/>
      <c r="C42" s="2263"/>
      <c r="D42" s="2263"/>
      <c r="E42" s="2263"/>
      <c r="F42" s="2263"/>
    </row>
    <row r="43" spans="2:8" x14ac:dyDescent="0.25">
      <c r="B43" s="2263"/>
      <c r="C43" s="2263"/>
      <c r="D43" s="2263"/>
      <c r="E43" s="2263"/>
      <c r="F43" s="2263"/>
    </row>
    <row r="44" spans="2:8" x14ac:dyDescent="0.25">
      <c r="B44" s="2272" t="s">
        <v>446</v>
      </c>
      <c r="C44" s="2272"/>
      <c r="D44" s="2272"/>
      <c r="E44" s="2272" t="s">
        <v>447</v>
      </c>
      <c r="F44" s="2272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9">
    <tabColor rgb="FFCC33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42578125" style="32" customWidth="1"/>
    <col min="4" max="4" width="16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-1798</v>
      </c>
      <c r="E5" s="783" t="s">
        <v>421</v>
      </c>
      <c r="F5" s="33" t="str">
        <f>VLOOKUP(F6,OBRAS!A1:B25,2,FALSE)</f>
        <v>VALENC, ENSINO, TAJO</v>
      </c>
      <c r="G5" s="1670" t="s">
        <v>423</v>
      </c>
      <c r="H5" s="1674">
        <v>46101</v>
      </c>
    </row>
    <row r="6" spans="2:8" ht="15.75" thickBot="1" x14ac:dyDescent="0.3">
      <c r="B6" s="1669"/>
      <c r="C6" s="1671"/>
      <c r="D6" s="1673"/>
      <c r="E6" s="784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34</v>
      </c>
      <c r="D7" s="36"/>
      <c r="E7" s="36"/>
      <c r="F7" s="35" t="s">
        <v>429</v>
      </c>
      <c r="G7" s="36" t="str">
        <f>VLOOKUP(C7,'BASE DATOS'!A1:J107,7,FALSE)</f>
        <v>ventas01regsagama@gmail.com</v>
      </c>
      <c r="H7" s="41"/>
    </row>
    <row r="8" spans="2:8" x14ac:dyDescent="0.25">
      <c r="B8" s="40" t="s">
        <v>425</v>
      </c>
      <c r="C8" s="38" t="str">
        <f>VLOOKUP(C7,'BASE DATOS'!A1:J108,3,FALSE)</f>
        <v>CELAYA-SALAMANCA LIBRE KM 1.5, COL. ROSALINDA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38060</v>
      </c>
      <c r="H9" s="42"/>
    </row>
    <row r="10" spans="2:8" x14ac:dyDescent="0.25">
      <c r="B10" s="40" t="s">
        <v>427</v>
      </c>
      <c r="C10" s="38" t="str">
        <f>VLOOKUP(C7,'BASE DATOS'!A1:J110,2,FALSE)</f>
        <v>CLH020607SJ1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442 3949657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8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752</v>
      </c>
      <c r="C13" s="1679"/>
      <c r="D13" s="1679"/>
      <c r="E13" s="60">
        <v>2</v>
      </c>
      <c r="F13" s="60" t="s">
        <v>620</v>
      </c>
      <c r="G13" s="62">
        <v>146.55170000000001</v>
      </c>
      <c r="H13" s="56">
        <f>+E13*G13</f>
        <v>293.10340000000002</v>
      </c>
    </row>
    <row r="14" spans="2:8" s="57" customFormat="1" ht="18.75" x14ac:dyDescent="0.3">
      <c r="B14" s="2270" t="s">
        <v>1282</v>
      </c>
      <c r="C14" s="2271"/>
      <c r="D14" s="2271"/>
      <c r="E14" s="800">
        <v>1</v>
      </c>
      <c r="F14" s="800" t="s">
        <v>449</v>
      </c>
      <c r="G14" s="801">
        <v>163.79</v>
      </c>
      <c r="H14" s="798">
        <f>+E14*G14</f>
        <v>163.79</v>
      </c>
    </row>
    <row r="15" spans="2:8" s="57" customFormat="1" ht="18.75" x14ac:dyDescent="0.3">
      <c r="B15" s="2270" t="s">
        <v>1283</v>
      </c>
      <c r="C15" s="2271"/>
      <c r="D15" s="2271"/>
      <c r="E15" s="800">
        <v>1</v>
      </c>
      <c r="F15" s="800" t="s">
        <v>449</v>
      </c>
      <c r="G15" s="801">
        <v>189.65</v>
      </c>
      <c r="H15" s="798">
        <f t="shared" ref="H15:H24" si="0">+E15*G15</f>
        <v>189.65</v>
      </c>
    </row>
    <row r="16" spans="2:8" s="57" customFormat="1" ht="18.75" x14ac:dyDescent="0.3">
      <c r="B16" s="2270" t="s">
        <v>1284</v>
      </c>
      <c r="C16" s="2271"/>
      <c r="D16" s="2271"/>
      <c r="E16" s="800">
        <v>2</v>
      </c>
      <c r="F16" s="800" t="s">
        <v>449</v>
      </c>
      <c r="G16" s="801">
        <v>500</v>
      </c>
      <c r="H16" s="798">
        <f t="shared" si="0"/>
        <v>1000</v>
      </c>
    </row>
    <row r="17" spans="2:8" s="57" customFormat="1" ht="18.75" x14ac:dyDescent="0.3">
      <c r="B17" s="2277" t="s">
        <v>578</v>
      </c>
      <c r="C17" s="2278"/>
      <c r="D17" s="2278"/>
      <c r="E17" s="800"/>
      <c r="F17" s="800"/>
      <c r="G17" s="801"/>
      <c r="H17" s="798">
        <f t="shared" si="0"/>
        <v>0</v>
      </c>
    </row>
    <row r="18" spans="2:8" s="57" customFormat="1" ht="18.75" x14ac:dyDescent="0.3">
      <c r="B18" s="2270" t="s">
        <v>544</v>
      </c>
      <c r="C18" s="2271"/>
      <c r="D18" s="2271"/>
      <c r="E18" s="800">
        <v>2</v>
      </c>
      <c r="F18" s="800" t="s">
        <v>449</v>
      </c>
      <c r="G18" s="801">
        <v>129.31030000000001</v>
      </c>
      <c r="H18" s="798">
        <f t="shared" si="0"/>
        <v>258.62060000000002</v>
      </c>
    </row>
    <row r="19" spans="2:8" s="57" customFormat="1" ht="18.75" x14ac:dyDescent="0.3">
      <c r="B19" s="2270" t="s">
        <v>1150</v>
      </c>
      <c r="C19" s="2271"/>
      <c r="D19" s="2271"/>
      <c r="E19" s="800">
        <v>1</v>
      </c>
      <c r="F19" s="800" t="s">
        <v>449</v>
      </c>
      <c r="G19" s="801">
        <v>146.55170000000001</v>
      </c>
      <c r="H19" s="798">
        <f t="shared" si="0"/>
        <v>146.55170000000001</v>
      </c>
    </row>
    <row r="20" spans="2:8" s="57" customFormat="1" ht="18.75" x14ac:dyDescent="0.3">
      <c r="B20" s="2277" t="s">
        <v>1285</v>
      </c>
      <c r="C20" s="2278"/>
      <c r="D20" s="2278"/>
      <c r="E20" s="800"/>
      <c r="F20" s="800"/>
      <c r="G20" s="801"/>
      <c r="H20" s="798">
        <f t="shared" si="0"/>
        <v>0</v>
      </c>
    </row>
    <row r="21" spans="2:8" s="57" customFormat="1" ht="18.75" x14ac:dyDescent="0.3">
      <c r="B21" s="2270" t="s">
        <v>754</v>
      </c>
      <c r="C21" s="2271"/>
      <c r="D21" s="2271"/>
      <c r="E21" s="800">
        <v>1</v>
      </c>
      <c r="F21" s="800" t="s">
        <v>449</v>
      </c>
      <c r="G21" s="801">
        <v>793.10339999999997</v>
      </c>
      <c r="H21" s="798">
        <f t="shared" si="0"/>
        <v>793.10339999999997</v>
      </c>
    </row>
    <row r="22" spans="2:8" s="57" customFormat="1" ht="18.75" x14ac:dyDescent="0.3">
      <c r="B22" s="2277" t="s">
        <v>1286</v>
      </c>
      <c r="C22" s="2278"/>
      <c r="D22" s="2278"/>
      <c r="E22" s="800"/>
      <c r="F22" s="800"/>
      <c r="G22" s="801"/>
      <c r="H22" s="798">
        <f t="shared" si="0"/>
        <v>0</v>
      </c>
    </row>
    <row r="23" spans="2:8" s="57" customFormat="1" ht="18.75" x14ac:dyDescent="0.3">
      <c r="B23" s="2270"/>
      <c r="C23" s="2271"/>
      <c r="D23" s="2271"/>
      <c r="E23" s="800"/>
      <c r="F23" s="800"/>
      <c r="G23" s="801"/>
      <c r="H23" s="798">
        <f t="shared" si="0"/>
        <v>0</v>
      </c>
    </row>
    <row r="24" spans="2:8" s="57" customFormat="1" ht="18.75" x14ac:dyDescent="0.3">
      <c r="B24" s="2270"/>
      <c r="C24" s="2271"/>
      <c r="D24" s="2271"/>
      <c r="E24" s="800"/>
      <c r="F24" s="800"/>
      <c r="G24" s="801"/>
      <c r="H24" s="798">
        <f t="shared" si="0"/>
        <v>0</v>
      </c>
    </row>
    <row r="25" spans="2:8" s="57" customFormat="1" ht="18.75" x14ac:dyDescent="0.3">
      <c r="B25" s="2270"/>
      <c r="C25" s="2271"/>
      <c r="D25" s="2271"/>
      <c r="E25" s="800"/>
      <c r="F25" s="800"/>
      <c r="G25" s="801"/>
      <c r="H25" s="79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73"/>
      <c r="C33" s="2274"/>
      <c r="D33" s="2274"/>
      <c r="E33" s="794"/>
      <c r="F33" s="794"/>
      <c r="G33" s="794"/>
      <c r="H33" s="796"/>
    </row>
    <row r="34" spans="2:8" x14ac:dyDescent="0.25">
      <c r="B34" s="2273"/>
      <c r="C34" s="2274"/>
      <c r="D34" s="2274"/>
      <c r="E34" s="794"/>
      <c r="F34" s="794"/>
      <c r="G34" s="794"/>
      <c r="H34" s="796"/>
    </row>
    <row r="35" spans="2:8" ht="15.75" thickBot="1" x14ac:dyDescent="0.3">
      <c r="B35" s="2275"/>
      <c r="C35" s="2276"/>
      <c r="D35" s="2276"/>
      <c r="E35" s="795"/>
      <c r="F35" s="795"/>
      <c r="G35" s="795"/>
      <c r="H35" s="797"/>
    </row>
    <row r="36" spans="2:8" ht="18.75" x14ac:dyDescent="0.3">
      <c r="G36" s="48" t="s">
        <v>443</v>
      </c>
      <c r="H36" s="64">
        <f>SUM(H13:H25)</f>
        <v>2844.8191000000002</v>
      </c>
    </row>
    <row r="37" spans="2:8" ht="18.75" x14ac:dyDescent="0.3">
      <c r="G37" s="48" t="s">
        <v>444</v>
      </c>
      <c r="H37" s="64">
        <f>+H36*0.16</f>
        <v>455.17105600000002</v>
      </c>
    </row>
    <row r="38" spans="2:8" ht="19.5" thickBot="1" x14ac:dyDescent="0.35">
      <c r="G38" s="49" t="s">
        <v>445</v>
      </c>
      <c r="H38" s="65">
        <f>+H36+H37</f>
        <v>3299.9901560000003</v>
      </c>
    </row>
    <row r="40" spans="2:8" x14ac:dyDescent="0.25">
      <c r="B40" s="2263"/>
      <c r="C40" s="2263"/>
      <c r="D40" s="2263"/>
      <c r="E40" s="2263"/>
      <c r="F40" s="2263"/>
    </row>
    <row r="41" spans="2:8" x14ac:dyDescent="0.25">
      <c r="B41" s="2263"/>
      <c r="C41" s="2263"/>
      <c r="D41" s="2263"/>
      <c r="E41" s="2263"/>
      <c r="F41" s="2263"/>
    </row>
    <row r="42" spans="2:8" x14ac:dyDescent="0.25">
      <c r="B42" s="2272" t="s">
        <v>446</v>
      </c>
      <c r="C42" s="2272"/>
      <c r="D42" s="2272"/>
      <c r="E42" s="2272" t="s">
        <v>447</v>
      </c>
      <c r="F42" s="2272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0">
    <tabColor rgb="FF6666FF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28515625" style="32" customWidth="1"/>
    <col min="4" max="4" width="15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1287</v>
      </c>
      <c r="E5" s="783" t="s">
        <v>421</v>
      </c>
      <c r="F5" s="33" t="str">
        <f>VLOOKUP(F6,OBRAS!A1:B25,2,FALSE)</f>
        <v>EL TAJO</v>
      </c>
      <c r="G5" s="1670" t="s">
        <v>423</v>
      </c>
      <c r="H5" s="1674">
        <v>46101</v>
      </c>
    </row>
    <row r="6" spans="2:8" ht="15.75" thickBot="1" x14ac:dyDescent="0.3">
      <c r="B6" s="1669"/>
      <c r="C6" s="1671"/>
      <c r="D6" s="1673"/>
      <c r="E6" s="784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69</v>
      </c>
      <c r="D7" s="36"/>
      <c r="E7" s="36"/>
      <c r="F7" s="35" t="s">
        <v>429</v>
      </c>
      <c r="G7" s="36" t="str">
        <f>VLOOKUP(C7,'BASE DATOS'!A1:J107,7,FALSE)</f>
        <v>venta.cir@gmail.com</v>
      </c>
      <c r="H7" s="41"/>
    </row>
    <row r="8" spans="2:8" x14ac:dyDescent="0.25">
      <c r="B8" s="40" t="s">
        <v>425</v>
      </c>
      <c r="C8" s="38" t="str">
        <f>VLOOKUP(C7,'BASE DATOS'!A1:J108,3,FALSE)</f>
        <v>AV. PROLONGACION IRRIGACION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MCI2203021B2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461 2306541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8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1288</v>
      </c>
      <c r="C13" s="1679"/>
      <c r="D13" s="1679"/>
      <c r="E13" s="60">
        <v>1</v>
      </c>
      <c r="F13" s="60" t="s">
        <v>449</v>
      </c>
      <c r="G13" s="62">
        <v>5603.4481999999998</v>
      </c>
      <c r="H13" s="56">
        <f>+E13*G13</f>
        <v>5603.4481999999998</v>
      </c>
    </row>
    <row r="14" spans="2:8" s="57" customFormat="1" ht="18.75" x14ac:dyDescent="0.3">
      <c r="B14" s="2277" t="s">
        <v>870</v>
      </c>
      <c r="C14" s="2278"/>
      <c r="D14" s="2278"/>
      <c r="E14" s="800"/>
      <c r="F14" s="800"/>
      <c r="G14" s="801"/>
      <c r="H14" s="798">
        <f>+E14*G14</f>
        <v>0</v>
      </c>
    </row>
    <row r="15" spans="2:8" s="57" customFormat="1" ht="18.75" x14ac:dyDescent="0.3">
      <c r="B15" s="2270"/>
      <c r="C15" s="2271"/>
      <c r="D15" s="2271"/>
      <c r="E15" s="800"/>
      <c r="F15" s="800"/>
      <c r="G15" s="801"/>
      <c r="H15" s="798">
        <f t="shared" ref="H15:H24" si="0">+E15*G15</f>
        <v>0</v>
      </c>
    </row>
    <row r="16" spans="2:8" s="57" customFormat="1" ht="18.75" x14ac:dyDescent="0.3">
      <c r="B16" s="2270"/>
      <c r="C16" s="2271"/>
      <c r="D16" s="2271"/>
      <c r="E16" s="800"/>
      <c r="F16" s="800"/>
      <c r="G16" s="801"/>
      <c r="H16" s="798">
        <f t="shared" si="0"/>
        <v>0</v>
      </c>
    </row>
    <row r="17" spans="2:8" s="57" customFormat="1" ht="18.75" x14ac:dyDescent="0.3">
      <c r="B17" s="2270"/>
      <c r="C17" s="2271"/>
      <c r="D17" s="2271"/>
      <c r="E17" s="800"/>
      <c r="F17" s="800"/>
      <c r="G17" s="801"/>
      <c r="H17" s="798">
        <f t="shared" si="0"/>
        <v>0</v>
      </c>
    </row>
    <row r="18" spans="2:8" s="57" customFormat="1" ht="18.75" x14ac:dyDescent="0.3">
      <c r="B18" s="2270"/>
      <c r="C18" s="2271"/>
      <c r="D18" s="2271"/>
      <c r="E18" s="800"/>
      <c r="F18" s="800"/>
      <c r="G18" s="801"/>
      <c r="H18" s="798">
        <f t="shared" si="0"/>
        <v>0</v>
      </c>
    </row>
    <row r="19" spans="2:8" s="57" customFormat="1" ht="18.75" x14ac:dyDescent="0.3">
      <c r="B19" s="2270"/>
      <c r="C19" s="2271"/>
      <c r="D19" s="2271"/>
      <c r="E19" s="800"/>
      <c r="F19" s="800"/>
      <c r="G19" s="801"/>
      <c r="H19" s="798">
        <f t="shared" si="0"/>
        <v>0</v>
      </c>
    </row>
    <row r="20" spans="2:8" s="57" customFormat="1" ht="18.75" x14ac:dyDescent="0.3">
      <c r="B20" s="2270"/>
      <c r="C20" s="2271"/>
      <c r="D20" s="2271"/>
      <c r="E20" s="800"/>
      <c r="F20" s="800"/>
      <c r="G20" s="801"/>
      <c r="H20" s="798">
        <f t="shared" si="0"/>
        <v>0</v>
      </c>
    </row>
    <row r="21" spans="2:8" s="57" customFormat="1" ht="18.75" x14ac:dyDescent="0.3">
      <c r="B21" s="2270"/>
      <c r="C21" s="2271"/>
      <c r="D21" s="2271"/>
      <c r="E21" s="800"/>
      <c r="F21" s="800"/>
      <c r="G21" s="801"/>
      <c r="H21" s="798">
        <f t="shared" si="0"/>
        <v>0</v>
      </c>
    </row>
    <row r="22" spans="2:8" s="57" customFormat="1" ht="18.75" x14ac:dyDescent="0.3">
      <c r="B22" s="2270"/>
      <c r="C22" s="2271"/>
      <c r="D22" s="2271"/>
      <c r="E22" s="800"/>
      <c r="F22" s="800"/>
      <c r="G22" s="801"/>
      <c r="H22" s="798">
        <f t="shared" si="0"/>
        <v>0</v>
      </c>
    </row>
    <row r="23" spans="2:8" s="57" customFormat="1" ht="18.75" x14ac:dyDescent="0.3">
      <c r="B23" s="2270"/>
      <c r="C23" s="2271"/>
      <c r="D23" s="2271"/>
      <c r="E23" s="800"/>
      <c r="F23" s="800"/>
      <c r="G23" s="801"/>
      <c r="H23" s="798">
        <f t="shared" si="0"/>
        <v>0</v>
      </c>
    </row>
    <row r="24" spans="2:8" s="57" customFormat="1" ht="18.75" x14ac:dyDescent="0.3">
      <c r="B24" s="2270"/>
      <c r="C24" s="2271"/>
      <c r="D24" s="2271"/>
      <c r="E24" s="800"/>
      <c r="F24" s="800"/>
      <c r="G24" s="801"/>
      <c r="H24" s="798">
        <f t="shared" si="0"/>
        <v>0</v>
      </c>
    </row>
    <row r="25" spans="2:8" s="57" customFormat="1" ht="18.75" x14ac:dyDescent="0.3">
      <c r="B25" s="2270"/>
      <c r="C25" s="2271"/>
      <c r="D25" s="2271"/>
      <c r="E25" s="800"/>
      <c r="F25" s="800"/>
      <c r="G25" s="801"/>
      <c r="H25" s="79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73"/>
      <c r="C33" s="2274"/>
      <c r="D33" s="2274"/>
      <c r="E33" s="794"/>
      <c r="F33" s="794"/>
      <c r="G33" s="794"/>
      <c r="H33" s="796"/>
    </row>
    <row r="34" spans="2:8" x14ac:dyDescent="0.25">
      <c r="B34" s="2273"/>
      <c r="C34" s="2274"/>
      <c r="D34" s="2274"/>
      <c r="E34" s="794"/>
      <c r="F34" s="794"/>
      <c r="G34" s="794"/>
      <c r="H34" s="796"/>
    </row>
    <row r="35" spans="2:8" ht="15.75" thickBot="1" x14ac:dyDescent="0.3">
      <c r="B35" s="2275"/>
      <c r="C35" s="2276"/>
      <c r="D35" s="2276"/>
      <c r="E35" s="795"/>
      <c r="F35" s="795"/>
      <c r="G35" s="795"/>
      <c r="H35" s="797"/>
    </row>
    <row r="36" spans="2:8" ht="18.75" x14ac:dyDescent="0.3">
      <c r="G36" s="48" t="s">
        <v>443</v>
      </c>
      <c r="H36" s="64">
        <f>SUM(H13:H25)</f>
        <v>5603.4481999999998</v>
      </c>
    </row>
    <row r="37" spans="2:8" ht="18.75" x14ac:dyDescent="0.3">
      <c r="G37" s="48" t="s">
        <v>444</v>
      </c>
      <c r="H37" s="64">
        <f>+H36*0.16</f>
        <v>896.55171199999995</v>
      </c>
    </row>
    <row r="38" spans="2:8" ht="19.5" thickBot="1" x14ac:dyDescent="0.35">
      <c r="G38" s="49" t="s">
        <v>445</v>
      </c>
      <c r="H38" s="65">
        <f>+H36+H37</f>
        <v>6499.9999119999993</v>
      </c>
    </row>
    <row r="40" spans="2:8" x14ac:dyDescent="0.25">
      <c r="B40" s="2263"/>
      <c r="C40" s="2263"/>
      <c r="D40" s="2263"/>
      <c r="E40" s="2263"/>
      <c r="F40" s="2263"/>
    </row>
    <row r="41" spans="2:8" x14ac:dyDescent="0.25">
      <c r="B41" s="2263"/>
      <c r="C41" s="2263"/>
      <c r="D41" s="2263"/>
      <c r="E41" s="2263"/>
      <c r="F41" s="2263"/>
    </row>
    <row r="42" spans="2:8" x14ac:dyDescent="0.25">
      <c r="B42" s="2272" t="s">
        <v>446</v>
      </c>
      <c r="C42" s="2272"/>
      <c r="D42" s="2272"/>
      <c r="E42" s="2272" t="s">
        <v>447</v>
      </c>
      <c r="F42" s="2272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1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5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1290</v>
      </c>
      <c r="E5" s="783" t="s">
        <v>421</v>
      </c>
      <c r="F5" s="33" t="str">
        <f>VLOOKUP(F6,OBRAS!A1:B25,2,FALSE)</f>
        <v>LA CANTERA</v>
      </c>
      <c r="G5" s="1670" t="s">
        <v>423</v>
      </c>
      <c r="H5" s="1674">
        <v>46102</v>
      </c>
    </row>
    <row r="6" spans="2:8" ht="15.75" thickBot="1" x14ac:dyDescent="0.3">
      <c r="B6" s="1669"/>
      <c r="C6" s="1671"/>
      <c r="D6" s="1673"/>
      <c r="E6" s="784" t="s">
        <v>422</v>
      </c>
      <c r="F6" s="34" t="s">
        <v>1289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DATOS'!A1:J107,7,FALSE)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DATOS'!A1:J108,3,FALSE)</f>
        <v>AV. IRRIGACION #111-BIS COL. ALFREDO VAZQUEZ BONFIL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GAPA741116TQ6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8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1292</v>
      </c>
      <c r="C13" s="1679"/>
      <c r="D13" s="1679"/>
      <c r="E13" s="60">
        <v>1</v>
      </c>
      <c r="F13" s="60" t="s">
        <v>449</v>
      </c>
      <c r="G13" s="62">
        <v>1456.9</v>
      </c>
      <c r="H13" s="56">
        <f>+E13*G13</f>
        <v>1456.9</v>
      </c>
    </row>
    <row r="14" spans="2:8" s="57" customFormat="1" ht="18.75" x14ac:dyDescent="0.3">
      <c r="B14" s="2277" t="s">
        <v>1291</v>
      </c>
      <c r="C14" s="2278"/>
      <c r="D14" s="2278"/>
      <c r="E14" s="800"/>
      <c r="F14" s="800"/>
      <c r="G14" s="801"/>
      <c r="H14" s="798">
        <f>+E14*G14</f>
        <v>0</v>
      </c>
    </row>
    <row r="15" spans="2:8" s="57" customFormat="1" ht="18.75" x14ac:dyDescent="0.3">
      <c r="B15" s="2270"/>
      <c r="C15" s="2271"/>
      <c r="D15" s="2271"/>
      <c r="E15" s="800"/>
      <c r="F15" s="800"/>
      <c r="G15" s="801"/>
      <c r="H15" s="798">
        <f t="shared" ref="H15:H24" si="0">+E15*G15</f>
        <v>0</v>
      </c>
    </row>
    <row r="16" spans="2:8" s="57" customFormat="1" ht="18.75" x14ac:dyDescent="0.3">
      <c r="B16" s="2270"/>
      <c r="C16" s="2271"/>
      <c r="D16" s="2271"/>
      <c r="E16" s="800"/>
      <c r="F16" s="800"/>
      <c r="G16" s="801"/>
      <c r="H16" s="798">
        <f t="shared" si="0"/>
        <v>0</v>
      </c>
    </row>
    <row r="17" spans="2:8" s="57" customFormat="1" ht="18.75" x14ac:dyDescent="0.3">
      <c r="B17" s="2270"/>
      <c r="C17" s="2271"/>
      <c r="D17" s="2271"/>
      <c r="E17" s="800"/>
      <c r="F17" s="800"/>
      <c r="G17" s="801"/>
      <c r="H17" s="798">
        <f t="shared" si="0"/>
        <v>0</v>
      </c>
    </row>
    <row r="18" spans="2:8" s="57" customFormat="1" ht="18.75" x14ac:dyDescent="0.3">
      <c r="B18" s="2270"/>
      <c r="C18" s="2271"/>
      <c r="D18" s="2271"/>
      <c r="E18" s="800"/>
      <c r="F18" s="800"/>
      <c r="G18" s="801"/>
      <c r="H18" s="798">
        <f t="shared" si="0"/>
        <v>0</v>
      </c>
    </row>
    <row r="19" spans="2:8" s="57" customFormat="1" ht="18.75" x14ac:dyDescent="0.3">
      <c r="B19" s="2270"/>
      <c r="C19" s="2271"/>
      <c r="D19" s="2271"/>
      <c r="E19" s="800"/>
      <c r="F19" s="800"/>
      <c r="G19" s="801"/>
      <c r="H19" s="798">
        <f t="shared" si="0"/>
        <v>0</v>
      </c>
    </row>
    <row r="20" spans="2:8" s="57" customFormat="1" ht="18.75" x14ac:dyDescent="0.3">
      <c r="B20" s="2270"/>
      <c r="C20" s="2271"/>
      <c r="D20" s="2271"/>
      <c r="E20" s="800"/>
      <c r="F20" s="800"/>
      <c r="G20" s="801"/>
      <c r="H20" s="798">
        <f t="shared" si="0"/>
        <v>0</v>
      </c>
    </row>
    <row r="21" spans="2:8" s="57" customFormat="1" ht="18.75" x14ac:dyDescent="0.3">
      <c r="B21" s="2270"/>
      <c r="C21" s="2271"/>
      <c r="D21" s="2271"/>
      <c r="E21" s="800"/>
      <c r="F21" s="800"/>
      <c r="G21" s="801"/>
      <c r="H21" s="798">
        <f t="shared" si="0"/>
        <v>0</v>
      </c>
    </row>
    <row r="22" spans="2:8" s="57" customFormat="1" ht="18.75" x14ac:dyDescent="0.3">
      <c r="B22" s="2270"/>
      <c r="C22" s="2271"/>
      <c r="D22" s="2271"/>
      <c r="E22" s="800"/>
      <c r="F22" s="800"/>
      <c r="G22" s="801"/>
      <c r="H22" s="798">
        <f t="shared" si="0"/>
        <v>0</v>
      </c>
    </row>
    <row r="23" spans="2:8" s="57" customFormat="1" ht="18.75" x14ac:dyDescent="0.3">
      <c r="B23" s="2270"/>
      <c r="C23" s="2271"/>
      <c r="D23" s="2271"/>
      <c r="E23" s="800"/>
      <c r="F23" s="800"/>
      <c r="G23" s="801"/>
      <c r="H23" s="798">
        <f t="shared" si="0"/>
        <v>0</v>
      </c>
    </row>
    <row r="24" spans="2:8" s="57" customFormat="1" ht="18.75" x14ac:dyDescent="0.3">
      <c r="B24" s="2270"/>
      <c r="C24" s="2271"/>
      <c r="D24" s="2271"/>
      <c r="E24" s="800"/>
      <c r="F24" s="800"/>
      <c r="G24" s="801"/>
      <c r="H24" s="798">
        <f t="shared" si="0"/>
        <v>0</v>
      </c>
    </row>
    <row r="25" spans="2:8" s="57" customFormat="1" ht="18.75" x14ac:dyDescent="0.3">
      <c r="B25" s="2270"/>
      <c r="C25" s="2271"/>
      <c r="D25" s="2271"/>
      <c r="E25" s="800"/>
      <c r="F25" s="800"/>
      <c r="G25" s="801"/>
      <c r="H25" s="79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73"/>
      <c r="C33" s="2274"/>
      <c r="D33" s="2274"/>
      <c r="E33" s="794"/>
      <c r="F33" s="794"/>
      <c r="G33" s="794"/>
      <c r="H33" s="796"/>
    </row>
    <row r="34" spans="2:8" x14ac:dyDescent="0.25">
      <c r="B34" s="2273"/>
      <c r="C34" s="2274"/>
      <c r="D34" s="2274"/>
      <c r="E34" s="794"/>
      <c r="F34" s="794"/>
      <c r="G34" s="794"/>
      <c r="H34" s="796"/>
    </row>
    <row r="35" spans="2:8" ht="15.75" thickBot="1" x14ac:dyDescent="0.3">
      <c r="B35" s="2275"/>
      <c r="C35" s="2276"/>
      <c r="D35" s="2276"/>
      <c r="E35" s="795"/>
      <c r="F35" s="795"/>
      <c r="G35" s="795"/>
      <c r="H35" s="797"/>
    </row>
    <row r="36" spans="2:8" ht="18.75" x14ac:dyDescent="0.3">
      <c r="G36" s="48" t="s">
        <v>443</v>
      </c>
      <c r="H36" s="64">
        <f>SUM(H13:H25)</f>
        <v>1456.9</v>
      </c>
    </row>
    <row r="37" spans="2:8" ht="18.75" x14ac:dyDescent="0.3">
      <c r="G37" s="48" t="s">
        <v>444</v>
      </c>
      <c r="H37" s="64">
        <f>+H36*0.16</f>
        <v>233.10400000000001</v>
      </c>
    </row>
    <row r="38" spans="2:8" ht="19.5" thickBot="1" x14ac:dyDescent="0.35">
      <c r="G38" s="49" t="s">
        <v>445</v>
      </c>
      <c r="H38" s="65">
        <f>+H36+H37</f>
        <v>1690.0040000000001</v>
      </c>
    </row>
    <row r="40" spans="2:8" x14ac:dyDescent="0.25">
      <c r="B40" s="2263"/>
      <c r="C40" s="2263"/>
      <c r="D40" s="2263"/>
      <c r="E40" s="2263"/>
      <c r="F40" s="2263"/>
    </row>
    <row r="41" spans="2:8" x14ac:dyDescent="0.25">
      <c r="B41" s="2263"/>
      <c r="C41" s="2263"/>
      <c r="D41" s="2263"/>
      <c r="E41" s="2263"/>
      <c r="F41" s="2263"/>
    </row>
    <row r="42" spans="2:8" x14ac:dyDescent="0.25">
      <c r="B42" s="2272" t="s">
        <v>446</v>
      </c>
      <c r="C42" s="2272"/>
      <c r="D42" s="2272"/>
      <c r="E42" s="2272" t="s">
        <v>447</v>
      </c>
      <c r="F42" s="2272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2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7109375" style="32" customWidth="1"/>
    <col min="4" max="4" width="16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1293</v>
      </c>
      <c r="E5" s="783" t="s">
        <v>421</v>
      </c>
      <c r="F5" s="33" t="str">
        <f>VLOOKUP(F6,OBRAS!A1:B25,2,FALSE)</f>
        <v>LA CANTERA</v>
      </c>
      <c r="G5" s="1670" t="s">
        <v>423</v>
      </c>
      <c r="H5" s="1674">
        <v>46104</v>
      </c>
    </row>
    <row r="6" spans="2:8" ht="15.75" thickBot="1" x14ac:dyDescent="0.3">
      <c r="B6" s="1669"/>
      <c r="C6" s="1671"/>
      <c r="D6" s="1673"/>
      <c r="E6" s="784" t="s">
        <v>422</v>
      </c>
      <c r="F6" s="34" t="s">
        <v>1289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DATOS'!A1:J107,7,FALSE)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DATOS'!A1:J108,3,FALSE)</f>
        <v>AV. IRRIGACION #111-BIS COL. ALFREDO VAZQUEZ BONFIL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GAPA741116TQ6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785" t="s">
        <v>436</v>
      </c>
      <c r="G12" s="46" t="s">
        <v>437</v>
      </c>
      <c r="H12" s="45" t="s">
        <v>438</v>
      </c>
    </row>
    <row r="13" spans="2:8" s="57" customFormat="1" ht="18.75" x14ac:dyDescent="0.3">
      <c r="B13" s="2270" t="s">
        <v>621</v>
      </c>
      <c r="C13" s="2271"/>
      <c r="D13" s="2271"/>
      <c r="E13" s="800">
        <v>1</v>
      </c>
      <c r="F13" s="800" t="s">
        <v>449</v>
      </c>
      <c r="G13" s="801">
        <v>1551.72</v>
      </c>
      <c r="H13" s="56">
        <f>+E13*G13</f>
        <v>1551.72</v>
      </c>
    </row>
    <row r="14" spans="2:8" s="57" customFormat="1" ht="18.75" x14ac:dyDescent="0.3">
      <c r="B14" s="2270" t="s">
        <v>1277</v>
      </c>
      <c r="C14" s="2271"/>
      <c r="D14" s="2271"/>
      <c r="E14" s="800">
        <v>1</v>
      </c>
      <c r="F14" s="800" t="s">
        <v>449</v>
      </c>
      <c r="G14" s="801">
        <v>1034.49</v>
      </c>
      <c r="H14" s="798">
        <f>+E14*G14</f>
        <v>1034.49</v>
      </c>
    </row>
    <row r="15" spans="2:8" s="57" customFormat="1" ht="18.75" x14ac:dyDescent="0.3">
      <c r="B15" s="2277" t="s">
        <v>1294</v>
      </c>
      <c r="C15" s="2278"/>
      <c r="D15" s="2278"/>
      <c r="E15" s="800"/>
      <c r="F15" s="800"/>
      <c r="G15" s="801"/>
      <c r="H15" s="798">
        <f t="shared" ref="H15:H24" si="0">+E15*G15</f>
        <v>0</v>
      </c>
    </row>
    <row r="16" spans="2:8" s="57" customFormat="1" ht="18.75" x14ac:dyDescent="0.3">
      <c r="B16" s="2270"/>
      <c r="C16" s="2271"/>
      <c r="D16" s="2271"/>
      <c r="E16" s="800"/>
      <c r="F16" s="800"/>
      <c r="G16" s="801"/>
      <c r="H16" s="798">
        <f t="shared" si="0"/>
        <v>0</v>
      </c>
    </row>
    <row r="17" spans="2:8" s="57" customFormat="1" ht="18.75" x14ac:dyDescent="0.3">
      <c r="B17" s="2270"/>
      <c r="C17" s="2271"/>
      <c r="D17" s="2271"/>
      <c r="E17" s="800"/>
      <c r="F17" s="800"/>
      <c r="G17" s="801"/>
      <c r="H17" s="798">
        <f t="shared" si="0"/>
        <v>0</v>
      </c>
    </row>
    <row r="18" spans="2:8" s="57" customFormat="1" ht="18.75" x14ac:dyDescent="0.3">
      <c r="B18" s="2270"/>
      <c r="C18" s="2271"/>
      <c r="D18" s="2271"/>
      <c r="E18" s="800"/>
      <c r="F18" s="800"/>
      <c r="G18" s="801"/>
      <c r="H18" s="798">
        <f t="shared" si="0"/>
        <v>0</v>
      </c>
    </row>
    <row r="19" spans="2:8" s="57" customFormat="1" ht="18.75" x14ac:dyDescent="0.3">
      <c r="B19" s="2270"/>
      <c r="C19" s="2271"/>
      <c r="D19" s="2271"/>
      <c r="E19" s="800"/>
      <c r="F19" s="800"/>
      <c r="G19" s="801"/>
      <c r="H19" s="798">
        <f t="shared" si="0"/>
        <v>0</v>
      </c>
    </row>
    <row r="20" spans="2:8" s="57" customFormat="1" ht="18.75" x14ac:dyDescent="0.3">
      <c r="B20" s="2270"/>
      <c r="C20" s="2271"/>
      <c r="D20" s="2271"/>
      <c r="E20" s="800"/>
      <c r="F20" s="800"/>
      <c r="G20" s="801"/>
      <c r="H20" s="798">
        <f t="shared" si="0"/>
        <v>0</v>
      </c>
    </row>
    <row r="21" spans="2:8" s="57" customFormat="1" ht="18.75" x14ac:dyDescent="0.3">
      <c r="B21" s="2270"/>
      <c r="C21" s="2271"/>
      <c r="D21" s="2271"/>
      <c r="E21" s="800"/>
      <c r="F21" s="800"/>
      <c r="G21" s="801"/>
      <c r="H21" s="798">
        <f t="shared" si="0"/>
        <v>0</v>
      </c>
    </row>
    <row r="22" spans="2:8" s="57" customFormat="1" ht="18.75" x14ac:dyDescent="0.3">
      <c r="B22" s="2270"/>
      <c r="C22" s="2271"/>
      <c r="D22" s="2271"/>
      <c r="E22" s="800"/>
      <c r="F22" s="800"/>
      <c r="G22" s="801"/>
      <c r="H22" s="798">
        <f t="shared" si="0"/>
        <v>0</v>
      </c>
    </row>
    <row r="23" spans="2:8" s="57" customFormat="1" ht="18.75" x14ac:dyDescent="0.3">
      <c r="B23" s="2270"/>
      <c r="C23" s="2271"/>
      <c r="D23" s="2271"/>
      <c r="E23" s="800"/>
      <c r="F23" s="800"/>
      <c r="G23" s="801"/>
      <c r="H23" s="798">
        <f t="shared" si="0"/>
        <v>0</v>
      </c>
    </row>
    <row r="24" spans="2:8" s="57" customFormat="1" ht="18.75" x14ac:dyDescent="0.3">
      <c r="B24" s="2270"/>
      <c r="C24" s="2271"/>
      <c r="D24" s="2271"/>
      <c r="E24" s="800"/>
      <c r="F24" s="800"/>
      <c r="G24" s="801"/>
      <c r="H24" s="798">
        <f t="shared" si="0"/>
        <v>0</v>
      </c>
    </row>
    <row r="25" spans="2:8" s="57" customFormat="1" ht="18.75" x14ac:dyDescent="0.3">
      <c r="B25" s="2270"/>
      <c r="C25" s="2271"/>
      <c r="D25" s="2271"/>
      <c r="E25" s="800"/>
      <c r="F25" s="800"/>
      <c r="G25" s="801"/>
      <c r="H25" s="79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73"/>
      <c r="C33" s="2274"/>
      <c r="D33" s="2274"/>
      <c r="E33" s="794"/>
      <c r="F33" s="794"/>
      <c r="G33" s="794"/>
      <c r="H33" s="796"/>
    </row>
    <row r="34" spans="2:8" x14ac:dyDescent="0.25">
      <c r="B34" s="2273"/>
      <c r="C34" s="2274"/>
      <c r="D34" s="2274"/>
      <c r="E34" s="794"/>
      <c r="F34" s="794"/>
      <c r="G34" s="794"/>
      <c r="H34" s="796"/>
    </row>
    <row r="35" spans="2:8" ht="15.75" thickBot="1" x14ac:dyDescent="0.3">
      <c r="B35" s="2275"/>
      <c r="C35" s="2276"/>
      <c r="D35" s="2276"/>
      <c r="E35" s="795"/>
      <c r="F35" s="795"/>
      <c r="G35" s="795"/>
      <c r="H35" s="797"/>
    </row>
    <row r="36" spans="2:8" ht="18.75" x14ac:dyDescent="0.3">
      <c r="G36" s="48" t="s">
        <v>443</v>
      </c>
      <c r="H36" s="64">
        <f>SUM(H13:H25)</f>
        <v>2586.21</v>
      </c>
    </row>
    <row r="37" spans="2:8" ht="18.75" x14ac:dyDescent="0.3">
      <c r="G37" s="48" t="s">
        <v>444</v>
      </c>
      <c r="H37" s="64">
        <f>+H36*0.16</f>
        <v>413.79360000000003</v>
      </c>
    </row>
    <row r="38" spans="2:8" ht="19.5" thickBot="1" x14ac:dyDescent="0.35">
      <c r="G38" s="49" t="s">
        <v>445</v>
      </c>
      <c r="H38" s="65">
        <f>+H36+H37</f>
        <v>3000.0036</v>
      </c>
    </row>
    <row r="40" spans="2:8" x14ac:dyDescent="0.25">
      <c r="B40" s="2263"/>
      <c r="C40" s="2263"/>
      <c r="D40" s="2263"/>
      <c r="E40" s="2263"/>
      <c r="F40" s="2263"/>
    </row>
    <row r="41" spans="2:8" x14ac:dyDescent="0.25">
      <c r="B41" s="2263"/>
      <c r="C41" s="2263"/>
      <c r="D41" s="2263"/>
      <c r="E41" s="2263"/>
      <c r="F41" s="2263"/>
    </row>
    <row r="42" spans="2:8" x14ac:dyDescent="0.25">
      <c r="B42" s="2272" t="s">
        <v>446</v>
      </c>
      <c r="C42" s="2272"/>
      <c r="D42" s="2272"/>
      <c r="E42" s="2272" t="s">
        <v>447</v>
      </c>
      <c r="F42" s="2272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3">
    <tabColor rgb="FFFFFF00"/>
    <pageSetUpPr fitToPage="1"/>
  </sheetPr>
  <dimension ref="B1:H44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42578125" style="32" customWidth="1"/>
    <col min="4" max="4" width="15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1297</v>
      </c>
      <c r="E5" s="802" t="s">
        <v>421</v>
      </c>
      <c r="F5" s="33" t="str">
        <f>VLOOKUP(F6,OBRAS!A1:B25,2,FALSE)</f>
        <v>EL TAJO</v>
      </c>
      <c r="G5" s="1670" t="s">
        <v>423</v>
      </c>
      <c r="H5" s="1674">
        <v>46071</v>
      </c>
    </row>
    <row r="6" spans="2:8" ht="15.75" thickBot="1" x14ac:dyDescent="0.3">
      <c r="B6" s="1669"/>
      <c r="C6" s="1671"/>
      <c r="D6" s="1673"/>
      <c r="E6" s="803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DATOS'!A1:J107,7,FALSE)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DATOS'!A1:J108,3,FALSE)</f>
        <v>SANTA ANA #206 INT. 4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37410</v>
      </c>
      <c r="H9" s="42"/>
    </row>
    <row r="10" spans="2:8" x14ac:dyDescent="0.25">
      <c r="B10" s="40" t="s">
        <v>427</v>
      </c>
      <c r="C10" s="38" t="str">
        <f>VLOOKUP(C7,'BASE DATOS'!A1:J110,2,FALSE)</f>
        <v>HEAC841104392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0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877</v>
      </c>
      <c r="C13" s="1679"/>
      <c r="D13" s="1679"/>
      <c r="E13" s="60">
        <v>1</v>
      </c>
      <c r="F13" s="60" t="s">
        <v>449</v>
      </c>
      <c r="G13" s="62">
        <v>903</v>
      </c>
      <c r="H13" s="56">
        <f>+E13*G13</f>
        <v>903</v>
      </c>
    </row>
    <row r="14" spans="2:8" s="57" customFormat="1" ht="18.75" x14ac:dyDescent="0.3">
      <c r="B14" s="2279" t="s">
        <v>774</v>
      </c>
      <c r="C14" s="2280"/>
      <c r="D14" s="2280"/>
      <c r="E14" s="814">
        <v>2</v>
      </c>
      <c r="F14" s="814" t="s">
        <v>449</v>
      </c>
      <c r="G14" s="815">
        <v>99</v>
      </c>
      <c r="H14" s="812">
        <f>+E14*G14</f>
        <v>198</v>
      </c>
    </row>
    <row r="15" spans="2:8" s="57" customFormat="1" ht="18.75" x14ac:dyDescent="0.3">
      <c r="B15" s="2279" t="s">
        <v>880</v>
      </c>
      <c r="C15" s="2280"/>
      <c r="D15" s="2280"/>
      <c r="E15" s="814">
        <v>2</v>
      </c>
      <c r="F15" s="814" t="s">
        <v>449</v>
      </c>
      <c r="G15" s="815">
        <v>48</v>
      </c>
      <c r="H15" s="812">
        <f t="shared" ref="H15:H24" si="0">+E15*G15</f>
        <v>96</v>
      </c>
    </row>
    <row r="16" spans="2:8" s="57" customFormat="1" ht="18.75" x14ac:dyDescent="0.3">
      <c r="B16" s="2281" t="s">
        <v>1298</v>
      </c>
      <c r="C16" s="2282"/>
      <c r="D16" s="2282"/>
      <c r="E16" s="814"/>
      <c r="F16" s="814"/>
      <c r="G16" s="815"/>
      <c r="H16" s="812">
        <f t="shared" si="0"/>
        <v>0</v>
      </c>
    </row>
    <row r="17" spans="2:8" s="57" customFormat="1" ht="18.75" x14ac:dyDescent="0.3">
      <c r="B17" s="2279" t="s">
        <v>877</v>
      </c>
      <c r="C17" s="2280"/>
      <c r="D17" s="2280"/>
      <c r="E17" s="814">
        <v>4</v>
      </c>
      <c r="F17" s="814" t="s">
        <v>449</v>
      </c>
      <c r="G17" s="815">
        <v>903</v>
      </c>
      <c r="H17" s="812">
        <f t="shared" si="0"/>
        <v>3612</v>
      </c>
    </row>
    <row r="18" spans="2:8" s="57" customFormat="1" ht="18.75" x14ac:dyDescent="0.3">
      <c r="B18" s="2279" t="s">
        <v>878</v>
      </c>
      <c r="C18" s="2280"/>
      <c r="D18" s="2280"/>
      <c r="E18" s="814">
        <v>1</v>
      </c>
      <c r="F18" s="814" t="s">
        <v>449</v>
      </c>
      <c r="G18" s="815">
        <v>2122</v>
      </c>
      <c r="H18" s="812">
        <f t="shared" si="0"/>
        <v>2122</v>
      </c>
    </row>
    <row r="19" spans="2:8" s="57" customFormat="1" ht="18.75" x14ac:dyDescent="0.3">
      <c r="B19" s="2279" t="s">
        <v>879</v>
      </c>
      <c r="C19" s="2280"/>
      <c r="D19" s="2280"/>
      <c r="E19" s="814">
        <v>1</v>
      </c>
      <c r="F19" s="814" t="s">
        <v>449</v>
      </c>
      <c r="G19" s="815">
        <v>2122</v>
      </c>
      <c r="H19" s="812">
        <f t="shared" si="0"/>
        <v>2122</v>
      </c>
    </row>
    <row r="20" spans="2:8" s="57" customFormat="1" ht="18.75" x14ac:dyDescent="0.3">
      <c r="B20" s="2279" t="s">
        <v>774</v>
      </c>
      <c r="C20" s="2280"/>
      <c r="D20" s="2280"/>
      <c r="E20" s="814">
        <v>12</v>
      </c>
      <c r="F20" s="814" t="s">
        <v>449</v>
      </c>
      <c r="G20" s="815">
        <v>99</v>
      </c>
      <c r="H20" s="812">
        <f t="shared" si="0"/>
        <v>1188</v>
      </c>
    </row>
    <row r="21" spans="2:8" s="57" customFormat="1" ht="18.75" x14ac:dyDescent="0.3">
      <c r="B21" s="2279" t="s">
        <v>880</v>
      </c>
      <c r="C21" s="2280"/>
      <c r="D21" s="2280"/>
      <c r="E21" s="814">
        <v>12</v>
      </c>
      <c r="F21" s="814" t="s">
        <v>449</v>
      </c>
      <c r="G21" s="815">
        <v>48</v>
      </c>
      <c r="H21" s="812">
        <f t="shared" si="0"/>
        <v>576</v>
      </c>
    </row>
    <row r="22" spans="2:8" s="57" customFormat="1" ht="18.75" x14ac:dyDescent="0.3">
      <c r="B22" s="2281" t="s">
        <v>1299</v>
      </c>
      <c r="C22" s="2282"/>
      <c r="D22" s="2282"/>
      <c r="E22" s="814"/>
      <c r="F22" s="814"/>
      <c r="G22" s="815"/>
      <c r="H22" s="812">
        <f t="shared" si="0"/>
        <v>0</v>
      </c>
    </row>
    <row r="23" spans="2:8" s="57" customFormat="1" ht="18.75" x14ac:dyDescent="0.3">
      <c r="B23" s="2279" t="s">
        <v>491</v>
      </c>
      <c r="C23" s="2280"/>
      <c r="D23" s="2280"/>
      <c r="E23" s="814">
        <v>1</v>
      </c>
      <c r="F23" s="814" t="s">
        <v>449</v>
      </c>
      <c r="G23" s="815">
        <v>2566</v>
      </c>
      <c r="H23" s="812">
        <f t="shared" si="0"/>
        <v>2566</v>
      </c>
    </row>
    <row r="24" spans="2:8" s="57" customFormat="1" ht="18.75" x14ac:dyDescent="0.3">
      <c r="B24" s="2281" t="s">
        <v>1300</v>
      </c>
      <c r="C24" s="2282"/>
      <c r="D24" s="2282"/>
      <c r="E24" s="814"/>
      <c r="F24" s="814"/>
      <c r="G24" s="815"/>
      <c r="H24" s="812">
        <f t="shared" si="0"/>
        <v>0</v>
      </c>
    </row>
    <row r="25" spans="2:8" s="57" customFormat="1" ht="18.75" x14ac:dyDescent="0.3">
      <c r="B25" s="2279"/>
      <c r="C25" s="2280"/>
      <c r="D25" s="2280"/>
      <c r="E25" s="814"/>
      <c r="F25" s="814"/>
      <c r="G25" s="815"/>
      <c r="H25" s="81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84"/>
      <c r="C33" s="2285"/>
      <c r="D33" s="2285"/>
      <c r="E33" s="808"/>
      <c r="F33" s="808"/>
      <c r="G33" s="808"/>
      <c r="H33" s="810"/>
    </row>
    <row r="34" spans="2:8" x14ac:dyDescent="0.25">
      <c r="B34" s="2284"/>
      <c r="C34" s="2285"/>
      <c r="D34" s="2285"/>
      <c r="E34" s="808"/>
      <c r="F34" s="808"/>
      <c r="G34" s="808"/>
      <c r="H34" s="810"/>
    </row>
    <row r="35" spans="2:8" ht="15.75" thickBot="1" x14ac:dyDescent="0.3">
      <c r="B35" s="2286"/>
      <c r="C35" s="2287"/>
      <c r="D35" s="2287"/>
      <c r="E35" s="809"/>
      <c r="F35" s="809"/>
      <c r="G35" s="809"/>
      <c r="H35" s="811"/>
    </row>
    <row r="36" spans="2:8" ht="18.75" x14ac:dyDescent="0.3">
      <c r="G36" s="48" t="s">
        <v>443</v>
      </c>
      <c r="H36" s="64">
        <f>SUM(H13:H25)</f>
        <v>13383</v>
      </c>
    </row>
    <row r="37" spans="2:8" ht="18.75" x14ac:dyDescent="0.3">
      <c r="G37" s="48" t="s">
        <v>444</v>
      </c>
      <c r="H37" s="64">
        <f>+H36*0.16</f>
        <v>2141.2800000000002</v>
      </c>
    </row>
    <row r="38" spans="2:8" ht="19.5" thickBot="1" x14ac:dyDescent="0.35">
      <c r="G38" s="49" t="s">
        <v>445</v>
      </c>
      <c r="H38" s="65">
        <f>+H36+H37</f>
        <v>15524.28</v>
      </c>
    </row>
    <row r="40" spans="2:8" x14ac:dyDescent="0.25">
      <c r="B40" s="2274"/>
      <c r="C40" s="2274"/>
      <c r="D40" s="2274"/>
      <c r="E40" s="2274"/>
      <c r="F40" s="2274"/>
    </row>
    <row r="41" spans="2:8" x14ac:dyDescent="0.25">
      <c r="B41" s="2274"/>
      <c r="C41" s="2274"/>
      <c r="D41" s="2274"/>
      <c r="E41" s="2274"/>
      <c r="F41" s="2274"/>
    </row>
    <row r="42" spans="2:8" x14ac:dyDescent="0.25">
      <c r="B42" s="2283" t="s">
        <v>446</v>
      </c>
      <c r="C42" s="2283"/>
      <c r="D42" s="2283"/>
      <c r="E42" s="2283" t="s">
        <v>447</v>
      </c>
      <c r="F42" s="2283"/>
    </row>
    <row r="44" spans="2:8" x14ac:dyDescent="0.25">
      <c r="H44" s="32">
        <f>2976.56+11159.2+1388.52</f>
        <v>15524.28</v>
      </c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4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4.85546875" style="32" customWidth="1"/>
    <col min="4" max="4" width="13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1301</v>
      </c>
      <c r="E5" s="802" t="s">
        <v>421</v>
      </c>
      <c r="F5" s="33" t="str">
        <f>VLOOKUP(F6,OBRAS!A1:B25,2,FALSE)</f>
        <v>EL ENSINO</v>
      </c>
      <c r="G5" s="1670" t="s">
        <v>423</v>
      </c>
      <c r="H5" s="1674">
        <v>46077</v>
      </c>
    </row>
    <row r="6" spans="2:8" ht="15.75" thickBot="1" x14ac:dyDescent="0.3">
      <c r="B6" s="1669"/>
      <c r="C6" s="1671"/>
      <c r="D6" s="1673"/>
      <c r="E6" s="803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DATOS'!A1:J107,7,FALSE)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DATOS'!A1:J108,3,FALSE)</f>
        <v>SANTA ANA #206 INT. 4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37410</v>
      </c>
      <c r="H9" s="42"/>
    </row>
    <row r="10" spans="2:8" x14ac:dyDescent="0.25">
      <c r="B10" s="40" t="s">
        <v>427</v>
      </c>
      <c r="C10" s="38" t="str">
        <f>VLOOKUP(C7,'BASE DATOS'!A1:J110,2,FALSE)</f>
        <v>HEAC841104392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0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1302</v>
      </c>
      <c r="C13" s="1679"/>
      <c r="D13" s="1679"/>
      <c r="E13" s="60">
        <v>1</v>
      </c>
      <c r="F13" s="60" t="s">
        <v>449</v>
      </c>
      <c r="G13" s="62">
        <v>8578</v>
      </c>
      <c r="H13" s="56">
        <f>+E13*G13</f>
        <v>8578</v>
      </c>
    </row>
    <row r="14" spans="2:8" s="57" customFormat="1" ht="18.75" x14ac:dyDescent="0.3">
      <c r="B14" s="2281" t="s">
        <v>1308</v>
      </c>
      <c r="C14" s="2282"/>
      <c r="D14" s="2282"/>
      <c r="E14" s="814"/>
      <c r="F14" s="814"/>
      <c r="G14" s="815"/>
      <c r="H14" s="812">
        <f>+E14*G14</f>
        <v>0</v>
      </c>
    </row>
    <row r="15" spans="2:8" s="57" customFormat="1" ht="18.75" x14ac:dyDescent="0.3">
      <c r="B15" s="2279"/>
      <c r="C15" s="2280"/>
      <c r="D15" s="2280"/>
      <c r="E15" s="814"/>
      <c r="F15" s="814"/>
      <c r="G15" s="815"/>
      <c r="H15" s="812">
        <f t="shared" ref="H15:H24" si="0">+E15*G15</f>
        <v>0</v>
      </c>
    </row>
    <row r="16" spans="2:8" s="57" customFormat="1" ht="18.75" x14ac:dyDescent="0.3">
      <c r="B16" s="2279"/>
      <c r="C16" s="2280"/>
      <c r="D16" s="2280"/>
      <c r="E16" s="814"/>
      <c r="F16" s="814"/>
      <c r="G16" s="815"/>
      <c r="H16" s="812">
        <f t="shared" si="0"/>
        <v>0</v>
      </c>
    </row>
    <row r="17" spans="2:8" s="57" customFormat="1" ht="18.75" x14ac:dyDescent="0.3">
      <c r="B17" s="2279"/>
      <c r="C17" s="2280"/>
      <c r="D17" s="2280"/>
      <c r="E17" s="814"/>
      <c r="F17" s="814"/>
      <c r="G17" s="815"/>
      <c r="H17" s="812">
        <f t="shared" si="0"/>
        <v>0</v>
      </c>
    </row>
    <row r="18" spans="2:8" s="57" customFormat="1" ht="18.75" x14ac:dyDescent="0.3">
      <c r="B18" s="2279"/>
      <c r="C18" s="2280"/>
      <c r="D18" s="2280"/>
      <c r="E18" s="814"/>
      <c r="F18" s="814"/>
      <c r="G18" s="815"/>
      <c r="H18" s="812">
        <f t="shared" si="0"/>
        <v>0</v>
      </c>
    </row>
    <row r="19" spans="2:8" s="57" customFormat="1" ht="18.75" x14ac:dyDescent="0.3">
      <c r="B19" s="2279"/>
      <c r="C19" s="2280"/>
      <c r="D19" s="2280"/>
      <c r="E19" s="814"/>
      <c r="F19" s="814"/>
      <c r="G19" s="815"/>
      <c r="H19" s="812">
        <f t="shared" si="0"/>
        <v>0</v>
      </c>
    </row>
    <row r="20" spans="2:8" s="57" customFormat="1" ht="18.75" x14ac:dyDescent="0.3">
      <c r="B20" s="2279"/>
      <c r="C20" s="2280"/>
      <c r="D20" s="2280"/>
      <c r="E20" s="814"/>
      <c r="F20" s="814"/>
      <c r="G20" s="815"/>
      <c r="H20" s="812">
        <f t="shared" si="0"/>
        <v>0</v>
      </c>
    </row>
    <row r="21" spans="2:8" s="57" customFormat="1" ht="18.75" x14ac:dyDescent="0.3">
      <c r="B21" s="2279"/>
      <c r="C21" s="2280"/>
      <c r="D21" s="2280"/>
      <c r="E21" s="814"/>
      <c r="F21" s="814"/>
      <c r="G21" s="815"/>
      <c r="H21" s="812">
        <f t="shared" si="0"/>
        <v>0</v>
      </c>
    </row>
    <row r="22" spans="2:8" s="57" customFormat="1" ht="18.75" x14ac:dyDescent="0.3">
      <c r="B22" s="2279"/>
      <c r="C22" s="2280"/>
      <c r="D22" s="2280"/>
      <c r="E22" s="814"/>
      <c r="F22" s="814"/>
      <c r="G22" s="815"/>
      <c r="H22" s="812">
        <f t="shared" si="0"/>
        <v>0</v>
      </c>
    </row>
    <row r="23" spans="2:8" s="57" customFormat="1" ht="18.75" x14ac:dyDescent="0.3">
      <c r="B23" s="2279"/>
      <c r="C23" s="2280"/>
      <c r="D23" s="2280"/>
      <c r="E23" s="814"/>
      <c r="F23" s="814"/>
      <c r="G23" s="815"/>
      <c r="H23" s="812">
        <f t="shared" si="0"/>
        <v>0</v>
      </c>
    </row>
    <row r="24" spans="2:8" s="57" customFormat="1" ht="18.75" x14ac:dyDescent="0.3">
      <c r="B24" s="2279"/>
      <c r="C24" s="2280"/>
      <c r="D24" s="2280"/>
      <c r="E24" s="814"/>
      <c r="F24" s="814"/>
      <c r="G24" s="815"/>
      <c r="H24" s="812">
        <f t="shared" si="0"/>
        <v>0</v>
      </c>
    </row>
    <row r="25" spans="2:8" s="57" customFormat="1" ht="18.75" x14ac:dyDescent="0.3">
      <c r="B25" s="2279"/>
      <c r="C25" s="2280"/>
      <c r="D25" s="2280"/>
      <c r="E25" s="814"/>
      <c r="F25" s="814"/>
      <c r="G25" s="815"/>
      <c r="H25" s="81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84"/>
      <c r="C33" s="2285"/>
      <c r="D33" s="2285"/>
      <c r="E33" s="808"/>
      <c r="F33" s="808"/>
      <c r="G33" s="808"/>
      <c r="H33" s="810"/>
    </row>
    <row r="34" spans="2:8" x14ac:dyDescent="0.25">
      <c r="B34" s="2284"/>
      <c r="C34" s="2285"/>
      <c r="D34" s="2285"/>
      <c r="E34" s="808"/>
      <c r="F34" s="808"/>
      <c r="G34" s="808"/>
      <c r="H34" s="810"/>
    </row>
    <row r="35" spans="2:8" ht="15.75" thickBot="1" x14ac:dyDescent="0.3">
      <c r="B35" s="2286"/>
      <c r="C35" s="2287"/>
      <c r="D35" s="2287"/>
      <c r="E35" s="809"/>
      <c r="F35" s="809"/>
      <c r="G35" s="809"/>
      <c r="H35" s="811"/>
    </row>
    <row r="36" spans="2:8" ht="18.75" x14ac:dyDescent="0.3">
      <c r="G36" s="48" t="s">
        <v>443</v>
      </c>
      <c r="H36" s="64">
        <f>SUM(H13:H25)</f>
        <v>8578</v>
      </c>
    </row>
    <row r="37" spans="2:8" ht="18.75" x14ac:dyDescent="0.3">
      <c r="G37" s="48" t="s">
        <v>444</v>
      </c>
      <c r="H37" s="64">
        <f>+H36*0.16</f>
        <v>1372.48</v>
      </c>
    </row>
    <row r="38" spans="2:8" ht="19.5" thickBot="1" x14ac:dyDescent="0.35">
      <c r="G38" s="49" t="s">
        <v>445</v>
      </c>
      <c r="H38" s="65">
        <f>+H36+H37</f>
        <v>9950.48</v>
      </c>
    </row>
    <row r="40" spans="2:8" x14ac:dyDescent="0.25">
      <c r="B40" s="2274"/>
      <c r="C40" s="2274"/>
      <c r="D40" s="2274"/>
      <c r="E40" s="2274"/>
      <c r="F40" s="2274"/>
    </row>
    <row r="41" spans="2:8" x14ac:dyDescent="0.25">
      <c r="B41" s="2274"/>
      <c r="C41" s="2274"/>
      <c r="D41" s="2274"/>
      <c r="E41" s="2274"/>
      <c r="F41" s="2274"/>
    </row>
    <row r="42" spans="2:8" x14ac:dyDescent="0.25">
      <c r="B42" s="2283" t="s">
        <v>446</v>
      </c>
      <c r="C42" s="2283"/>
      <c r="D42" s="2283"/>
      <c r="E42" s="2283" t="s">
        <v>447</v>
      </c>
      <c r="F42" s="2283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5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5703125" style="32" customWidth="1"/>
    <col min="4" max="4" width="15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1303</v>
      </c>
      <c r="E5" s="802" t="s">
        <v>421</v>
      </c>
      <c r="F5" s="33" t="str">
        <f>VLOOKUP(F6,OBRAS!A1:B25,2,FALSE)</f>
        <v>EL TAJO</v>
      </c>
      <c r="G5" s="1670" t="s">
        <v>423</v>
      </c>
      <c r="H5" s="1674">
        <v>46079</v>
      </c>
    </row>
    <row r="6" spans="2:8" ht="15.75" thickBot="1" x14ac:dyDescent="0.3">
      <c r="B6" s="1669"/>
      <c r="C6" s="1671"/>
      <c r="D6" s="1673"/>
      <c r="E6" s="803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DATOS'!A1:J107,7,FALSE)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DATOS'!A1:J108,3,FALSE)</f>
        <v>SANTA ANA #206 INT. 4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37410</v>
      </c>
      <c r="H9" s="42"/>
    </row>
    <row r="10" spans="2:8" x14ac:dyDescent="0.25">
      <c r="B10" s="40" t="s">
        <v>427</v>
      </c>
      <c r="C10" s="38" t="str">
        <f>VLOOKUP(C7,'BASE DATOS'!A1:J110,2,FALSE)</f>
        <v>HEAC841104392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0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1304</v>
      </c>
      <c r="C13" s="1679"/>
      <c r="D13" s="1679"/>
      <c r="E13" s="60">
        <v>1</v>
      </c>
      <c r="F13" s="60" t="s">
        <v>449</v>
      </c>
      <c r="G13" s="62">
        <v>1654</v>
      </c>
      <c r="H13" s="56">
        <f>+E13*G13</f>
        <v>1654</v>
      </c>
    </row>
    <row r="14" spans="2:8" s="57" customFormat="1" ht="18.75" x14ac:dyDescent="0.3">
      <c r="B14" s="2279" t="s">
        <v>1305</v>
      </c>
      <c r="C14" s="2280"/>
      <c r="D14" s="2280"/>
      <c r="E14" s="814">
        <v>1</v>
      </c>
      <c r="F14" s="814" t="s">
        <v>449</v>
      </c>
      <c r="G14" s="815">
        <v>1198</v>
      </c>
      <c r="H14" s="812">
        <f>+E14*G14</f>
        <v>1198</v>
      </c>
    </row>
    <row r="15" spans="2:8" s="57" customFormat="1" ht="18.75" x14ac:dyDescent="0.3">
      <c r="B15" s="2279" t="s">
        <v>1306</v>
      </c>
      <c r="C15" s="2280"/>
      <c r="D15" s="2280"/>
      <c r="E15" s="814">
        <v>1</v>
      </c>
      <c r="F15" s="814" t="s">
        <v>449</v>
      </c>
      <c r="G15" s="815">
        <v>8643</v>
      </c>
      <c r="H15" s="812">
        <f t="shared" ref="H15:H24" si="0">+E15*G15</f>
        <v>8643</v>
      </c>
    </row>
    <row r="16" spans="2:8" s="57" customFormat="1" ht="18.75" x14ac:dyDescent="0.3">
      <c r="B16" s="2281" t="s">
        <v>1307</v>
      </c>
      <c r="C16" s="2282"/>
      <c r="D16" s="2282"/>
      <c r="E16" s="814"/>
      <c r="F16" s="814"/>
      <c r="G16" s="815"/>
      <c r="H16" s="812">
        <f t="shared" si="0"/>
        <v>0</v>
      </c>
    </row>
    <row r="17" spans="2:8" s="57" customFormat="1" ht="18.75" x14ac:dyDescent="0.3">
      <c r="B17" s="2279"/>
      <c r="C17" s="2280"/>
      <c r="D17" s="2280"/>
      <c r="E17" s="814"/>
      <c r="F17" s="814"/>
      <c r="G17" s="815"/>
      <c r="H17" s="812">
        <f t="shared" si="0"/>
        <v>0</v>
      </c>
    </row>
    <row r="18" spans="2:8" s="57" customFormat="1" ht="18.75" x14ac:dyDescent="0.3">
      <c r="B18" s="2279"/>
      <c r="C18" s="2280"/>
      <c r="D18" s="2280"/>
      <c r="E18" s="814"/>
      <c r="F18" s="814"/>
      <c r="G18" s="815"/>
      <c r="H18" s="812">
        <f t="shared" si="0"/>
        <v>0</v>
      </c>
    </row>
    <row r="19" spans="2:8" s="57" customFormat="1" ht="18.75" x14ac:dyDescent="0.3">
      <c r="B19" s="2279"/>
      <c r="C19" s="2280"/>
      <c r="D19" s="2280"/>
      <c r="E19" s="814"/>
      <c r="F19" s="814"/>
      <c r="G19" s="815"/>
      <c r="H19" s="812">
        <f t="shared" si="0"/>
        <v>0</v>
      </c>
    </row>
    <row r="20" spans="2:8" s="57" customFormat="1" ht="18.75" x14ac:dyDescent="0.3">
      <c r="B20" s="2279"/>
      <c r="C20" s="2280"/>
      <c r="D20" s="2280"/>
      <c r="E20" s="814"/>
      <c r="F20" s="814"/>
      <c r="G20" s="815"/>
      <c r="H20" s="812">
        <f t="shared" si="0"/>
        <v>0</v>
      </c>
    </row>
    <row r="21" spans="2:8" s="57" customFormat="1" ht="18.75" x14ac:dyDescent="0.3">
      <c r="B21" s="2279"/>
      <c r="C21" s="2280"/>
      <c r="D21" s="2280"/>
      <c r="E21" s="814"/>
      <c r="F21" s="814"/>
      <c r="G21" s="815"/>
      <c r="H21" s="812">
        <f t="shared" si="0"/>
        <v>0</v>
      </c>
    </row>
    <row r="22" spans="2:8" s="57" customFormat="1" ht="18.75" x14ac:dyDescent="0.3">
      <c r="B22" s="2279"/>
      <c r="C22" s="2280"/>
      <c r="D22" s="2280"/>
      <c r="E22" s="814"/>
      <c r="F22" s="814"/>
      <c r="G22" s="815"/>
      <c r="H22" s="812">
        <f t="shared" si="0"/>
        <v>0</v>
      </c>
    </row>
    <row r="23" spans="2:8" s="57" customFormat="1" ht="18.75" x14ac:dyDescent="0.3">
      <c r="B23" s="2279"/>
      <c r="C23" s="2280"/>
      <c r="D23" s="2280"/>
      <c r="E23" s="814"/>
      <c r="F23" s="814"/>
      <c r="G23" s="815"/>
      <c r="H23" s="812">
        <f t="shared" si="0"/>
        <v>0</v>
      </c>
    </row>
    <row r="24" spans="2:8" s="57" customFormat="1" ht="18.75" x14ac:dyDescent="0.3">
      <c r="B24" s="2279"/>
      <c r="C24" s="2280"/>
      <c r="D24" s="2280"/>
      <c r="E24" s="814"/>
      <c r="F24" s="814"/>
      <c r="G24" s="815"/>
      <c r="H24" s="812">
        <f t="shared" si="0"/>
        <v>0</v>
      </c>
    </row>
    <row r="25" spans="2:8" s="57" customFormat="1" ht="18.75" x14ac:dyDescent="0.3">
      <c r="B25" s="2279"/>
      <c r="C25" s="2280"/>
      <c r="D25" s="2280"/>
      <c r="E25" s="814"/>
      <c r="F25" s="814"/>
      <c r="G25" s="815"/>
      <c r="H25" s="81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84"/>
      <c r="C33" s="2285"/>
      <c r="D33" s="2285"/>
      <c r="E33" s="808"/>
      <c r="F33" s="808"/>
      <c r="G33" s="808"/>
      <c r="H33" s="810"/>
    </row>
    <row r="34" spans="2:8" x14ac:dyDescent="0.25">
      <c r="B34" s="2284"/>
      <c r="C34" s="2285"/>
      <c r="D34" s="2285"/>
      <c r="E34" s="808"/>
      <c r="F34" s="808"/>
      <c r="G34" s="808"/>
      <c r="H34" s="810"/>
    </row>
    <row r="35" spans="2:8" ht="15.75" thickBot="1" x14ac:dyDescent="0.3">
      <c r="B35" s="2286"/>
      <c r="C35" s="2287"/>
      <c r="D35" s="2287"/>
      <c r="E35" s="809"/>
      <c r="F35" s="809"/>
      <c r="G35" s="809"/>
      <c r="H35" s="811"/>
    </row>
    <row r="36" spans="2:8" ht="18.75" x14ac:dyDescent="0.3">
      <c r="G36" s="48" t="s">
        <v>443</v>
      </c>
      <c r="H36" s="64">
        <f>SUM(H13:H25)</f>
        <v>11495</v>
      </c>
    </row>
    <row r="37" spans="2:8" ht="18.75" x14ac:dyDescent="0.3">
      <c r="G37" s="48" t="s">
        <v>444</v>
      </c>
      <c r="H37" s="64">
        <f>+H36*0.16</f>
        <v>1839.2</v>
      </c>
    </row>
    <row r="38" spans="2:8" ht="19.5" thickBot="1" x14ac:dyDescent="0.35">
      <c r="G38" s="49" t="s">
        <v>445</v>
      </c>
      <c r="H38" s="65">
        <f>+H36+H37</f>
        <v>13334.2</v>
      </c>
    </row>
    <row r="40" spans="2:8" x14ac:dyDescent="0.25">
      <c r="B40" s="2274"/>
      <c r="C40" s="2274"/>
      <c r="D40" s="2274"/>
      <c r="E40" s="2274"/>
      <c r="F40" s="2274"/>
    </row>
    <row r="41" spans="2:8" x14ac:dyDescent="0.25">
      <c r="B41" s="2274"/>
      <c r="C41" s="2274"/>
      <c r="D41" s="2274"/>
      <c r="E41" s="2274"/>
      <c r="F41" s="2274"/>
    </row>
    <row r="42" spans="2:8" x14ac:dyDescent="0.25">
      <c r="B42" s="2283" t="s">
        <v>446</v>
      </c>
      <c r="C42" s="2283"/>
      <c r="D42" s="2283"/>
      <c r="E42" s="2283" t="s">
        <v>447</v>
      </c>
      <c r="F42" s="2283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6">
    <tabColor rgb="FFCCCCFF"/>
    <pageSetUpPr fitToPage="1"/>
  </sheetPr>
  <dimension ref="B1:H44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" style="32" customWidth="1"/>
    <col min="4" max="4" width="16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-1805</v>
      </c>
      <c r="E5" s="805" t="s">
        <v>421</v>
      </c>
      <c r="F5" s="33" t="str">
        <f>VLOOKUP(F6,OBRAS!A1:B25,2,FALSE)</f>
        <v>VALENC, ENSINO, TAJO</v>
      </c>
      <c r="G5" s="1670" t="s">
        <v>423</v>
      </c>
      <c r="H5" s="1674">
        <v>46104</v>
      </c>
    </row>
    <row r="6" spans="2:8" ht="15.75" thickBot="1" x14ac:dyDescent="0.3">
      <c r="B6" s="1669"/>
      <c r="C6" s="1671"/>
      <c r="D6" s="1673"/>
      <c r="E6" s="806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214</v>
      </c>
      <c r="D7" s="36"/>
      <c r="E7" s="36"/>
      <c r="F7" s="35" t="s">
        <v>429</v>
      </c>
      <c r="G7" s="36" t="str">
        <f>VLOOKUP(C7,'BASE DATOS'!A1:J107,7,FALSE)</f>
        <v>refacciones.ielsa@gmail.com</v>
      </c>
      <c r="H7" s="41"/>
    </row>
    <row r="8" spans="2:8" x14ac:dyDescent="0.25">
      <c r="B8" s="40" t="s">
        <v>425</v>
      </c>
      <c r="C8" s="38" t="str">
        <f>VLOOKUP(C7,'BASE DATOS'!A1:J108,3,FALSE)</f>
        <v>-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IRAPUATO, GTO.</v>
      </c>
      <c r="D9" s="38"/>
      <c r="E9" s="38"/>
      <c r="F9" s="37" t="s">
        <v>431</v>
      </c>
      <c r="G9" s="50" t="str">
        <f>VLOOKUP(C7,'BASE DATOS'!A1:J109,9,FALSE)</f>
        <v>-</v>
      </c>
      <c r="H9" s="42"/>
    </row>
    <row r="10" spans="2:8" x14ac:dyDescent="0.25">
      <c r="B10" s="40" t="s">
        <v>427</v>
      </c>
      <c r="C10" s="38" t="str">
        <f>VLOOKUP(C7,'BASE DATOS'!A1:J110,2,FALSE)</f>
        <v>HEPY8903296L5</v>
      </c>
      <c r="D10" s="38"/>
      <c r="E10" s="38"/>
      <c r="F10" s="37" t="s">
        <v>432</v>
      </c>
      <c r="G10" s="38" t="str">
        <f>VLOOKUP(C7,'BASE DATOS'!A1:J110,10,FALSE)</f>
        <v>CREDITO 15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429 1056508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0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1316</v>
      </c>
      <c r="C13" s="1679"/>
      <c r="D13" s="1679"/>
      <c r="E13" s="60">
        <v>1</v>
      </c>
      <c r="F13" s="60" t="s">
        <v>449</v>
      </c>
      <c r="G13" s="62">
        <v>7000</v>
      </c>
      <c r="H13" s="56">
        <f>+E13*G13</f>
        <v>7000</v>
      </c>
    </row>
    <row r="14" spans="2:8" s="57" customFormat="1" ht="18.75" x14ac:dyDescent="0.3">
      <c r="B14" s="2293" t="s">
        <v>1317</v>
      </c>
      <c r="C14" s="2294"/>
      <c r="D14" s="2294"/>
      <c r="E14" s="822">
        <v>2</v>
      </c>
      <c r="F14" s="822" t="s">
        <v>449</v>
      </c>
      <c r="G14" s="823">
        <v>6200</v>
      </c>
      <c r="H14" s="820">
        <f>+E14*G14</f>
        <v>12400</v>
      </c>
    </row>
    <row r="15" spans="2:8" s="57" customFormat="1" ht="18.75" x14ac:dyDescent="0.3">
      <c r="B15" s="2293" t="s">
        <v>891</v>
      </c>
      <c r="C15" s="2294"/>
      <c r="D15" s="2294"/>
      <c r="E15" s="822">
        <v>4</v>
      </c>
      <c r="F15" s="822" t="s">
        <v>449</v>
      </c>
      <c r="G15" s="823">
        <v>1209</v>
      </c>
      <c r="H15" s="820">
        <f t="shared" ref="H15:H24" si="0">+E15*G15</f>
        <v>4836</v>
      </c>
    </row>
    <row r="16" spans="2:8" s="57" customFormat="1" ht="18.75" x14ac:dyDescent="0.3">
      <c r="B16" s="2295" t="s">
        <v>524</v>
      </c>
      <c r="C16" s="2296"/>
      <c r="D16" s="2296"/>
      <c r="E16" s="822"/>
      <c r="F16" s="822"/>
      <c r="G16" s="823"/>
      <c r="H16" s="820">
        <f t="shared" si="0"/>
        <v>0</v>
      </c>
    </row>
    <row r="17" spans="2:8" s="57" customFormat="1" ht="18.75" x14ac:dyDescent="0.3">
      <c r="B17" s="2293"/>
      <c r="C17" s="2294"/>
      <c r="D17" s="2294"/>
      <c r="E17" s="822"/>
      <c r="F17" s="822"/>
      <c r="G17" s="823"/>
      <c r="H17" s="820">
        <f t="shared" si="0"/>
        <v>0</v>
      </c>
    </row>
    <row r="18" spans="2:8" s="57" customFormat="1" ht="18.75" x14ac:dyDescent="0.3">
      <c r="B18" s="2293"/>
      <c r="C18" s="2294"/>
      <c r="D18" s="2294"/>
      <c r="E18" s="822"/>
      <c r="F18" s="822"/>
      <c r="G18" s="823"/>
      <c r="H18" s="820">
        <f t="shared" si="0"/>
        <v>0</v>
      </c>
    </row>
    <row r="19" spans="2:8" s="57" customFormat="1" ht="18.75" x14ac:dyDescent="0.3">
      <c r="B19" s="2293"/>
      <c r="C19" s="2294"/>
      <c r="D19" s="2294"/>
      <c r="E19" s="822"/>
      <c r="F19" s="822"/>
      <c r="G19" s="823"/>
      <c r="H19" s="820">
        <f t="shared" si="0"/>
        <v>0</v>
      </c>
    </row>
    <row r="20" spans="2:8" s="57" customFormat="1" ht="18.75" x14ac:dyDescent="0.3">
      <c r="B20" s="2293"/>
      <c r="C20" s="2294"/>
      <c r="D20" s="2294"/>
      <c r="E20" s="822"/>
      <c r="F20" s="822"/>
      <c r="G20" s="823"/>
      <c r="H20" s="820">
        <f t="shared" si="0"/>
        <v>0</v>
      </c>
    </row>
    <row r="21" spans="2:8" s="57" customFormat="1" ht="18.75" x14ac:dyDescent="0.3">
      <c r="B21" s="2293"/>
      <c r="C21" s="2294"/>
      <c r="D21" s="2294"/>
      <c r="E21" s="822"/>
      <c r="F21" s="822"/>
      <c r="G21" s="823"/>
      <c r="H21" s="820">
        <f t="shared" si="0"/>
        <v>0</v>
      </c>
    </row>
    <row r="22" spans="2:8" s="57" customFormat="1" ht="18.75" x14ac:dyDescent="0.3">
      <c r="B22" s="2293"/>
      <c r="C22" s="2294"/>
      <c r="D22" s="2294"/>
      <c r="E22" s="822"/>
      <c r="F22" s="822"/>
      <c r="G22" s="823"/>
      <c r="H22" s="820">
        <f t="shared" si="0"/>
        <v>0</v>
      </c>
    </row>
    <row r="23" spans="2:8" s="57" customFormat="1" ht="18.75" x14ac:dyDescent="0.3">
      <c r="B23" s="2293"/>
      <c r="C23" s="2294"/>
      <c r="D23" s="2294"/>
      <c r="E23" s="822"/>
      <c r="F23" s="822"/>
      <c r="G23" s="823"/>
      <c r="H23" s="820">
        <f t="shared" si="0"/>
        <v>0</v>
      </c>
    </row>
    <row r="24" spans="2:8" s="57" customFormat="1" ht="18.75" x14ac:dyDescent="0.3">
      <c r="B24" s="2293"/>
      <c r="C24" s="2294"/>
      <c r="D24" s="2294"/>
      <c r="E24" s="822"/>
      <c r="F24" s="822"/>
      <c r="G24" s="823"/>
      <c r="H24" s="820">
        <f t="shared" si="0"/>
        <v>0</v>
      </c>
    </row>
    <row r="25" spans="2:8" s="57" customFormat="1" ht="18.75" x14ac:dyDescent="0.3">
      <c r="B25" s="2293"/>
      <c r="C25" s="2294"/>
      <c r="D25" s="2294"/>
      <c r="E25" s="822"/>
      <c r="F25" s="822"/>
      <c r="G25" s="823"/>
      <c r="H25" s="82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89"/>
      <c r="C33" s="2290"/>
      <c r="D33" s="2290"/>
      <c r="E33" s="816"/>
      <c r="F33" s="816"/>
      <c r="G33" s="816"/>
      <c r="H33" s="818"/>
    </row>
    <row r="34" spans="2:8" x14ac:dyDescent="0.25">
      <c r="B34" s="2289"/>
      <c r="C34" s="2290"/>
      <c r="D34" s="2290"/>
      <c r="E34" s="816"/>
      <c r="F34" s="816"/>
      <c r="G34" s="816"/>
      <c r="H34" s="818"/>
    </row>
    <row r="35" spans="2:8" ht="15.75" thickBot="1" x14ac:dyDescent="0.3">
      <c r="B35" s="2291"/>
      <c r="C35" s="2292"/>
      <c r="D35" s="2292"/>
      <c r="E35" s="817"/>
      <c r="F35" s="817"/>
      <c r="G35" s="817"/>
      <c r="H35" s="819"/>
    </row>
    <row r="36" spans="2:8" ht="18.75" x14ac:dyDescent="0.3">
      <c r="G36" s="48" t="s">
        <v>443</v>
      </c>
      <c r="H36" s="64">
        <f>SUM(H13:H25)</f>
        <v>24236</v>
      </c>
    </row>
    <row r="37" spans="2:8" ht="18.75" x14ac:dyDescent="0.3">
      <c r="G37" s="48" t="s">
        <v>444</v>
      </c>
      <c r="H37" s="64">
        <f>+H36*0.16</f>
        <v>3877.76</v>
      </c>
    </row>
    <row r="38" spans="2:8" ht="18.75" x14ac:dyDescent="0.3">
      <c r="G38" s="75" t="s">
        <v>464</v>
      </c>
      <c r="H38" s="64">
        <f>+H36*1.25%</f>
        <v>302.95</v>
      </c>
    </row>
    <row r="39" spans="2:8" ht="18.75" x14ac:dyDescent="0.3">
      <c r="G39" s="75" t="s">
        <v>1263</v>
      </c>
      <c r="H39" s="64">
        <f>+H36*2%</f>
        <v>484.72</v>
      </c>
    </row>
    <row r="40" spans="2:8" ht="19.5" thickBot="1" x14ac:dyDescent="0.35">
      <c r="G40" s="49" t="s">
        <v>445</v>
      </c>
      <c r="H40" s="65">
        <f>+H36+H37-H38-H39</f>
        <v>27326.09</v>
      </c>
    </row>
    <row r="42" spans="2:8" x14ac:dyDescent="0.25">
      <c r="B42" s="2285"/>
      <c r="C42" s="2285"/>
      <c r="D42" s="2285"/>
      <c r="E42" s="2285"/>
      <c r="F42" s="2285"/>
    </row>
    <row r="43" spans="2:8" x14ac:dyDescent="0.25">
      <c r="B43" s="2285"/>
      <c r="C43" s="2285"/>
      <c r="D43" s="2285"/>
      <c r="E43" s="2285"/>
      <c r="F43" s="2285"/>
    </row>
    <row r="44" spans="2:8" x14ac:dyDescent="0.25">
      <c r="B44" s="2288" t="s">
        <v>446</v>
      </c>
      <c r="C44" s="2288"/>
      <c r="D44" s="2288"/>
      <c r="E44" s="2288" t="s">
        <v>447</v>
      </c>
      <c r="F44" s="2288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7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1325</v>
      </c>
      <c r="E5" s="824" t="s">
        <v>421</v>
      </c>
      <c r="F5" s="33" t="str">
        <f>VLOOKUP(F6,OBRAS!A1:B25,2,FALSE)</f>
        <v>LA VALENCIA</v>
      </c>
      <c r="G5" s="1670" t="s">
        <v>423</v>
      </c>
      <c r="H5" s="1674">
        <v>46112</v>
      </c>
    </row>
    <row r="6" spans="2:8" ht="15.75" thickBot="1" x14ac:dyDescent="0.3">
      <c r="B6" s="1669"/>
      <c r="C6" s="1671"/>
      <c r="D6" s="1673"/>
      <c r="E6" s="825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1320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CIVILIZACION INCA #222 COL. ANTIAGUA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TULTEPEC, EDOMEX</v>
      </c>
      <c r="D9" s="38"/>
      <c r="E9" s="38"/>
      <c r="F9" s="37" t="s">
        <v>431</v>
      </c>
      <c r="G9" s="50">
        <f>VLOOKUP(C7,'BASE DATOS'!A1:J109,9,FALSE)</f>
        <v>54963</v>
      </c>
      <c r="H9" s="42"/>
    </row>
    <row r="10" spans="2:8" x14ac:dyDescent="0.25">
      <c r="B10" s="40" t="s">
        <v>427</v>
      </c>
      <c r="C10" s="38" t="str">
        <f>VLOOKUP(C7,'BASE DATOS'!A1:J110,2,FALSE)</f>
        <v>SALA760114V64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55 8611 4842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2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1326</v>
      </c>
      <c r="C13" s="1679"/>
      <c r="D13" s="1679"/>
      <c r="E13" s="60">
        <v>1</v>
      </c>
      <c r="F13" s="60" t="s">
        <v>449</v>
      </c>
      <c r="G13" s="62">
        <v>3550</v>
      </c>
      <c r="H13" s="56">
        <f>+E13*G13</f>
        <v>3550</v>
      </c>
    </row>
    <row r="14" spans="2:8" s="57" customFormat="1" ht="18.75" x14ac:dyDescent="0.3">
      <c r="B14" s="2304" t="s">
        <v>806</v>
      </c>
      <c r="C14" s="2305"/>
      <c r="D14" s="2305"/>
      <c r="E14" s="836"/>
      <c r="F14" s="836"/>
      <c r="G14" s="837"/>
      <c r="H14" s="834">
        <f>+E14*G14</f>
        <v>0</v>
      </c>
    </row>
    <row r="15" spans="2:8" s="57" customFormat="1" ht="18.75" x14ac:dyDescent="0.3">
      <c r="B15" s="2302"/>
      <c r="C15" s="2303"/>
      <c r="D15" s="2303"/>
      <c r="E15" s="836"/>
      <c r="F15" s="836"/>
      <c r="G15" s="837"/>
      <c r="H15" s="834">
        <f t="shared" ref="H15:H24" si="0">+E15*G15</f>
        <v>0</v>
      </c>
    </row>
    <row r="16" spans="2:8" s="57" customFormat="1" ht="18.75" x14ac:dyDescent="0.3">
      <c r="B16" s="2302"/>
      <c r="C16" s="2303"/>
      <c r="D16" s="2303"/>
      <c r="E16" s="836"/>
      <c r="F16" s="836"/>
      <c r="G16" s="837"/>
      <c r="H16" s="834">
        <f t="shared" si="0"/>
        <v>0</v>
      </c>
    </row>
    <row r="17" spans="2:8" s="57" customFormat="1" ht="18.75" x14ac:dyDescent="0.3">
      <c r="B17" s="2302"/>
      <c r="C17" s="2303"/>
      <c r="D17" s="2303"/>
      <c r="E17" s="836"/>
      <c r="F17" s="836"/>
      <c r="G17" s="837"/>
      <c r="H17" s="834">
        <f t="shared" si="0"/>
        <v>0</v>
      </c>
    </row>
    <row r="18" spans="2:8" s="57" customFormat="1" ht="18.75" x14ac:dyDescent="0.3">
      <c r="B18" s="2302"/>
      <c r="C18" s="2303"/>
      <c r="D18" s="2303"/>
      <c r="E18" s="836"/>
      <c r="F18" s="836"/>
      <c r="G18" s="837"/>
      <c r="H18" s="834">
        <f t="shared" si="0"/>
        <v>0</v>
      </c>
    </row>
    <row r="19" spans="2:8" s="57" customFormat="1" ht="18.75" x14ac:dyDescent="0.3">
      <c r="B19" s="2302"/>
      <c r="C19" s="2303"/>
      <c r="D19" s="2303"/>
      <c r="E19" s="836"/>
      <c r="F19" s="836"/>
      <c r="G19" s="837"/>
      <c r="H19" s="834">
        <f t="shared" si="0"/>
        <v>0</v>
      </c>
    </row>
    <row r="20" spans="2:8" s="57" customFormat="1" ht="18.75" x14ac:dyDescent="0.3">
      <c r="B20" s="2302"/>
      <c r="C20" s="2303"/>
      <c r="D20" s="2303"/>
      <c r="E20" s="836"/>
      <c r="F20" s="836"/>
      <c r="G20" s="837"/>
      <c r="H20" s="834">
        <f t="shared" si="0"/>
        <v>0</v>
      </c>
    </row>
    <row r="21" spans="2:8" s="57" customFormat="1" ht="18.75" x14ac:dyDescent="0.3">
      <c r="B21" s="2302"/>
      <c r="C21" s="2303"/>
      <c r="D21" s="2303"/>
      <c r="E21" s="836"/>
      <c r="F21" s="836"/>
      <c r="G21" s="837"/>
      <c r="H21" s="834">
        <f t="shared" si="0"/>
        <v>0</v>
      </c>
    </row>
    <row r="22" spans="2:8" s="57" customFormat="1" ht="18.75" x14ac:dyDescent="0.3">
      <c r="B22" s="2302"/>
      <c r="C22" s="2303"/>
      <c r="D22" s="2303"/>
      <c r="E22" s="836"/>
      <c r="F22" s="836"/>
      <c r="G22" s="837"/>
      <c r="H22" s="834">
        <f t="shared" si="0"/>
        <v>0</v>
      </c>
    </row>
    <row r="23" spans="2:8" s="57" customFormat="1" ht="18.75" x14ac:dyDescent="0.3">
      <c r="B23" s="2302"/>
      <c r="C23" s="2303"/>
      <c r="D23" s="2303"/>
      <c r="E23" s="836"/>
      <c r="F23" s="836"/>
      <c r="G23" s="837"/>
      <c r="H23" s="834">
        <f t="shared" si="0"/>
        <v>0</v>
      </c>
    </row>
    <row r="24" spans="2:8" s="57" customFormat="1" ht="18.75" x14ac:dyDescent="0.3">
      <c r="B24" s="2302"/>
      <c r="C24" s="2303"/>
      <c r="D24" s="2303"/>
      <c r="E24" s="836"/>
      <c r="F24" s="836"/>
      <c r="G24" s="837"/>
      <c r="H24" s="834">
        <f t="shared" si="0"/>
        <v>0</v>
      </c>
    </row>
    <row r="25" spans="2:8" s="57" customFormat="1" ht="18.75" x14ac:dyDescent="0.3">
      <c r="B25" s="2302"/>
      <c r="C25" s="2303"/>
      <c r="D25" s="2303"/>
      <c r="E25" s="836"/>
      <c r="F25" s="836"/>
      <c r="G25" s="837"/>
      <c r="H25" s="83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98"/>
      <c r="C33" s="2299"/>
      <c r="D33" s="2299"/>
      <c r="E33" s="830"/>
      <c r="F33" s="830"/>
      <c r="G33" s="830"/>
      <c r="H33" s="832"/>
    </row>
    <row r="34" spans="2:8" x14ac:dyDescent="0.25">
      <c r="B34" s="2298"/>
      <c r="C34" s="2299"/>
      <c r="D34" s="2299"/>
      <c r="E34" s="830"/>
      <c r="F34" s="830"/>
      <c r="G34" s="830"/>
      <c r="H34" s="832"/>
    </row>
    <row r="35" spans="2:8" ht="15.75" thickBot="1" x14ac:dyDescent="0.3">
      <c r="B35" s="2300"/>
      <c r="C35" s="2301"/>
      <c r="D35" s="2301"/>
      <c r="E35" s="831"/>
      <c r="F35" s="831"/>
      <c r="G35" s="831"/>
      <c r="H35" s="833"/>
    </row>
    <row r="36" spans="2:8" ht="18.75" x14ac:dyDescent="0.3">
      <c r="G36" s="48" t="s">
        <v>443</v>
      </c>
      <c r="H36" s="64">
        <f>SUM(H13:H25)</f>
        <v>3550</v>
      </c>
    </row>
    <row r="37" spans="2:8" ht="18.75" x14ac:dyDescent="0.3">
      <c r="G37" s="48" t="s">
        <v>444</v>
      </c>
      <c r="H37" s="64">
        <f>+H36*0.16</f>
        <v>568</v>
      </c>
    </row>
    <row r="38" spans="2:8" ht="19.5" thickBot="1" x14ac:dyDescent="0.35">
      <c r="G38" s="49" t="s">
        <v>445</v>
      </c>
      <c r="H38" s="65">
        <f>+H36+H37</f>
        <v>4118</v>
      </c>
    </row>
    <row r="40" spans="2:8" x14ac:dyDescent="0.25">
      <c r="B40" s="2290"/>
      <c r="C40" s="2290"/>
      <c r="D40" s="2290"/>
      <c r="E40" s="2290"/>
      <c r="F40" s="2290"/>
    </row>
    <row r="41" spans="2:8" x14ac:dyDescent="0.25">
      <c r="B41" s="2290"/>
      <c r="C41" s="2290"/>
      <c r="D41" s="2290"/>
      <c r="E41" s="2290"/>
      <c r="F41" s="2290"/>
    </row>
    <row r="42" spans="2:8" x14ac:dyDescent="0.25">
      <c r="B42" s="2297" t="s">
        <v>446</v>
      </c>
      <c r="C42" s="2297"/>
      <c r="D42" s="2297"/>
      <c r="E42" s="2297" t="s">
        <v>447</v>
      </c>
      <c r="F42" s="2297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8">
    <tabColor rgb="FFFFFF00"/>
    <pageSetUpPr fitToPage="1"/>
  </sheetPr>
  <dimension ref="B1:H42"/>
  <sheetViews>
    <sheetView topLeftCell="A7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85546875" style="32" customWidth="1"/>
    <col min="4" max="4" width="16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1327</v>
      </c>
      <c r="E5" s="802" t="s">
        <v>421</v>
      </c>
      <c r="F5" s="33" t="str">
        <f>VLOOKUP(F6,OBRAS!A1:B25,2,FALSE)</f>
        <v>RESIDENCIAL ZURA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803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DATOS'!A1:J107,7,FALSE)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DATOS'!A1:J108,3,FALSE)</f>
        <v>SANTA ANA #206 INT. 4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37410</v>
      </c>
      <c r="H9" s="42"/>
    </row>
    <row r="10" spans="2:8" x14ac:dyDescent="0.25">
      <c r="B10" s="40" t="s">
        <v>427</v>
      </c>
      <c r="C10" s="38" t="str">
        <f>VLOOKUP(C7,'BASE DATOS'!A1:J110,2,FALSE)</f>
        <v>HEAC841104392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0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1309</v>
      </c>
      <c r="C13" s="1679"/>
      <c r="D13" s="1679"/>
      <c r="E13" s="60">
        <v>1</v>
      </c>
      <c r="F13" s="60" t="s">
        <v>449</v>
      </c>
      <c r="G13" s="62">
        <v>7400</v>
      </c>
      <c r="H13" s="56">
        <f>+E13*G13</f>
        <v>7400</v>
      </c>
    </row>
    <row r="14" spans="2:8" s="57" customFormat="1" ht="18.75" x14ac:dyDescent="0.3">
      <c r="B14" s="2279" t="s">
        <v>774</v>
      </c>
      <c r="C14" s="2280"/>
      <c r="D14" s="2280"/>
      <c r="E14" s="814">
        <v>8</v>
      </c>
      <c r="F14" s="814" t="s">
        <v>449</v>
      </c>
      <c r="G14" s="815">
        <v>68</v>
      </c>
      <c r="H14" s="812">
        <f>+E14*G14</f>
        <v>544</v>
      </c>
    </row>
    <row r="15" spans="2:8" s="57" customFormat="1" ht="18.75" x14ac:dyDescent="0.3">
      <c r="B15" s="2279" t="s">
        <v>880</v>
      </c>
      <c r="C15" s="2280"/>
      <c r="D15" s="2280"/>
      <c r="E15" s="814">
        <v>8</v>
      </c>
      <c r="F15" s="814" t="s">
        <v>449</v>
      </c>
      <c r="G15" s="815">
        <v>35</v>
      </c>
      <c r="H15" s="812">
        <f t="shared" ref="H15:H24" si="0">+E15*G15</f>
        <v>280</v>
      </c>
    </row>
    <row r="16" spans="2:8" s="57" customFormat="1" ht="18.75" x14ac:dyDescent="0.3">
      <c r="B16" s="2281" t="s">
        <v>1310</v>
      </c>
      <c r="C16" s="2282"/>
      <c r="D16" s="2282"/>
      <c r="E16" s="814"/>
      <c r="F16" s="814"/>
      <c r="G16" s="815"/>
      <c r="H16" s="812">
        <f t="shared" si="0"/>
        <v>0</v>
      </c>
    </row>
    <row r="17" spans="2:8" s="57" customFormat="1" ht="18.75" x14ac:dyDescent="0.3">
      <c r="B17" s="2279"/>
      <c r="C17" s="2280"/>
      <c r="D17" s="2280"/>
      <c r="E17" s="814"/>
      <c r="F17" s="814"/>
      <c r="G17" s="815"/>
      <c r="H17" s="812">
        <f t="shared" si="0"/>
        <v>0</v>
      </c>
    </row>
    <row r="18" spans="2:8" s="57" customFormat="1" ht="18.75" x14ac:dyDescent="0.3">
      <c r="B18" s="2279"/>
      <c r="C18" s="2280"/>
      <c r="D18" s="2280"/>
      <c r="E18" s="814"/>
      <c r="F18" s="814"/>
      <c r="G18" s="815"/>
      <c r="H18" s="812">
        <f t="shared" si="0"/>
        <v>0</v>
      </c>
    </row>
    <row r="19" spans="2:8" s="57" customFormat="1" ht="18.75" x14ac:dyDescent="0.3">
      <c r="B19" s="2279"/>
      <c r="C19" s="2280"/>
      <c r="D19" s="2280"/>
      <c r="E19" s="814"/>
      <c r="F19" s="814"/>
      <c r="G19" s="815"/>
      <c r="H19" s="812">
        <f t="shared" si="0"/>
        <v>0</v>
      </c>
    </row>
    <row r="20" spans="2:8" s="57" customFormat="1" ht="18.75" x14ac:dyDescent="0.3">
      <c r="B20" s="2279"/>
      <c r="C20" s="2280"/>
      <c r="D20" s="2280"/>
      <c r="E20" s="814"/>
      <c r="F20" s="814"/>
      <c r="G20" s="815"/>
      <c r="H20" s="812">
        <f t="shared" si="0"/>
        <v>0</v>
      </c>
    </row>
    <row r="21" spans="2:8" s="57" customFormat="1" ht="18.75" x14ac:dyDescent="0.3">
      <c r="B21" s="2279"/>
      <c r="C21" s="2280"/>
      <c r="D21" s="2280"/>
      <c r="E21" s="814"/>
      <c r="F21" s="814"/>
      <c r="G21" s="815"/>
      <c r="H21" s="812">
        <f t="shared" si="0"/>
        <v>0</v>
      </c>
    </row>
    <row r="22" spans="2:8" s="57" customFormat="1" ht="18.75" x14ac:dyDescent="0.3">
      <c r="B22" s="2279"/>
      <c r="C22" s="2280"/>
      <c r="D22" s="2280"/>
      <c r="E22" s="814"/>
      <c r="F22" s="814"/>
      <c r="G22" s="815"/>
      <c r="H22" s="812">
        <f t="shared" si="0"/>
        <v>0</v>
      </c>
    </row>
    <row r="23" spans="2:8" s="57" customFormat="1" ht="18.75" x14ac:dyDescent="0.3">
      <c r="B23" s="2279"/>
      <c r="C23" s="2280"/>
      <c r="D23" s="2280"/>
      <c r="E23" s="814"/>
      <c r="F23" s="814"/>
      <c r="G23" s="815"/>
      <c r="H23" s="812">
        <f t="shared" si="0"/>
        <v>0</v>
      </c>
    </row>
    <row r="24" spans="2:8" s="57" customFormat="1" ht="18.75" x14ac:dyDescent="0.3">
      <c r="B24" s="2279"/>
      <c r="C24" s="2280"/>
      <c r="D24" s="2280"/>
      <c r="E24" s="814"/>
      <c r="F24" s="814"/>
      <c r="G24" s="815"/>
      <c r="H24" s="812">
        <f t="shared" si="0"/>
        <v>0</v>
      </c>
    </row>
    <row r="25" spans="2:8" s="57" customFormat="1" ht="18.75" x14ac:dyDescent="0.3">
      <c r="B25" s="2279"/>
      <c r="C25" s="2280"/>
      <c r="D25" s="2280"/>
      <c r="E25" s="814"/>
      <c r="F25" s="814"/>
      <c r="G25" s="815"/>
      <c r="H25" s="81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84"/>
      <c r="C33" s="2285"/>
      <c r="D33" s="2285"/>
      <c r="E33" s="808"/>
      <c r="F33" s="808"/>
      <c r="G33" s="808"/>
      <c r="H33" s="810"/>
    </row>
    <row r="34" spans="2:8" x14ac:dyDescent="0.25">
      <c r="B34" s="2284"/>
      <c r="C34" s="2285"/>
      <c r="D34" s="2285"/>
      <c r="E34" s="808"/>
      <c r="F34" s="808"/>
      <c r="G34" s="808"/>
      <c r="H34" s="810"/>
    </row>
    <row r="35" spans="2:8" ht="15.75" thickBot="1" x14ac:dyDescent="0.3">
      <c r="B35" s="2286"/>
      <c r="C35" s="2287"/>
      <c r="D35" s="2287"/>
      <c r="E35" s="809"/>
      <c r="F35" s="809"/>
      <c r="G35" s="809"/>
      <c r="H35" s="811"/>
    </row>
    <row r="36" spans="2:8" ht="18.75" x14ac:dyDescent="0.3">
      <c r="G36" s="48" t="s">
        <v>443</v>
      </c>
      <c r="H36" s="64">
        <f>SUM(H13:H25)</f>
        <v>8224</v>
      </c>
    </row>
    <row r="37" spans="2:8" ht="18.75" x14ac:dyDescent="0.3">
      <c r="G37" s="48" t="s">
        <v>444</v>
      </c>
      <c r="H37" s="64">
        <f>+H36*0.16</f>
        <v>1315.84</v>
      </c>
    </row>
    <row r="38" spans="2:8" ht="19.5" thickBot="1" x14ac:dyDescent="0.35">
      <c r="G38" s="49" t="s">
        <v>445</v>
      </c>
      <c r="H38" s="65">
        <f>+H36+H37</f>
        <v>9539.84</v>
      </c>
    </row>
    <row r="40" spans="2:8" x14ac:dyDescent="0.25">
      <c r="B40" s="2274"/>
      <c r="C40" s="2274"/>
      <c r="D40" s="2274"/>
      <c r="E40" s="2274"/>
      <c r="F40" s="2274"/>
    </row>
    <row r="41" spans="2:8" x14ac:dyDescent="0.25">
      <c r="B41" s="2274"/>
      <c r="C41" s="2274"/>
      <c r="D41" s="2274"/>
      <c r="E41" s="2274"/>
      <c r="F41" s="2274"/>
    </row>
    <row r="42" spans="2:8" x14ac:dyDescent="0.25">
      <c r="B42" s="2283" t="s">
        <v>446</v>
      </c>
      <c r="C42" s="2283"/>
      <c r="D42" s="2283"/>
      <c r="E42" s="2283" t="s">
        <v>447</v>
      </c>
      <c r="F42" s="2283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9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4" width="16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-1808</v>
      </c>
      <c r="E5" s="802" t="s">
        <v>421</v>
      </c>
      <c r="F5" s="33" t="str">
        <f>VLOOKUP(F6,OBRAS!A1:B25,2,FALSE)</f>
        <v>VALENC, ENSINO, TAJO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803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DATOS'!A1:J107,7,FALSE)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DATOS'!A1:J108,3,FALSE)</f>
        <v>SANTA ANA #206 INT. 4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37410</v>
      </c>
      <c r="H9" s="42"/>
    </row>
    <row r="10" spans="2:8" x14ac:dyDescent="0.25">
      <c r="B10" s="40" t="s">
        <v>427</v>
      </c>
      <c r="C10" s="38" t="str">
        <f>VLOOKUP(C7,'BASE DATOS'!A1:J110,2,FALSE)</f>
        <v>HEAC841104392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0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848</v>
      </c>
      <c r="C13" s="1679"/>
      <c r="D13" s="1679"/>
      <c r="E13" s="60">
        <v>2</v>
      </c>
      <c r="F13" s="60" t="s">
        <v>449</v>
      </c>
      <c r="G13" s="62">
        <v>1887</v>
      </c>
      <c r="H13" s="56">
        <f>+E13*G13</f>
        <v>3774</v>
      </c>
    </row>
    <row r="14" spans="2:8" s="57" customFormat="1" ht="18.75" x14ac:dyDescent="0.3">
      <c r="B14" s="2279" t="s">
        <v>849</v>
      </c>
      <c r="C14" s="2280"/>
      <c r="D14" s="2280"/>
      <c r="E14" s="814">
        <v>2</v>
      </c>
      <c r="F14" s="814" t="s">
        <v>449</v>
      </c>
      <c r="G14" s="815">
        <v>1654</v>
      </c>
      <c r="H14" s="812">
        <f>+E14*G14</f>
        <v>3308</v>
      </c>
    </row>
    <row r="15" spans="2:8" s="57" customFormat="1" ht="18.75" x14ac:dyDescent="0.3">
      <c r="B15" s="2279" t="s">
        <v>844</v>
      </c>
      <c r="C15" s="2280"/>
      <c r="D15" s="2280"/>
      <c r="E15" s="814">
        <v>2</v>
      </c>
      <c r="F15" s="814" t="s">
        <v>449</v>
      </c>
      <c r="G15" s="815">
        <v>985</v>
      </c>
      <c r="H15" s="812">
        <f t="shared" ref="H15:H24" si="0">+E15*G15</f>
        <v>1970</v>
      </c>
    </row>
    <row r="16" spans="2:8" s="57" customFormat="1" ht="18.75" x14ac:dyDescent="0.3">
      <c r="B16" s="2279" t="s">
        <v>991</v>
      </c>
      <c r="C16" s="2280"/>
      <c r="D16" s="2280"/>
      <c r="E16" s="814">
        <v>2</v>
      </c>
      <c r="F16" s="814" t="s">
        <v>449</v>
      </c>
      <c r="G16" s="815">
        <v>1800</v>
      </c>
      <c r="H16" s="812">
        <f t="shared" si="0"/>
        <v>3600</v>
      </c>
    </row>
    <row r="17" spans="2:8" s="57" customFormat="1" ht="18.75" x14ac:dyDescent="0.3">
      <c r="B17" s="2279" t="s">
        <v>990</v>
      </c>
      <c r="C17" s="2280"/>
      <c r="D17" s="2280"/>
      <c r="E17" s="814">
        <v>2</v>
      </c>
      <c r="F17" s="814" t="s">
        <v>449</v>
      </c>
      <c r="G17" s="815">
        <v>1100</v>
      </c>
      <c r="H17" s="812">
        <f t="shared" si="0"/>
        <v>2200</v>
      </c>
    </row>
    <row r="18" spans="2:8" s="57" customFormat="1" ht="18.75" x14ac:dyDescent="0.3">
      <c r="B18" s="2281" t="s">
        <v>1311</v>
      </c>
      <c r="C18" s="2282"/>
      <c r="D18" s="2282"/>
      <c r="E18" s="814"/>
      <c r="F18" s="814"/>
      <c r="G18" s="815"/>
      <c r="H18" s="812">
        <f t="shared" si="0"/>
        <v>0</v>
      </c>
    </row>
    <row r="19" spans="2:8" s="57" customFormat="1" ht="18.75" x14ac:dyDescent="0.3">
      <c r="B19" s="2279"/>
      <c r="C19" s="2280"/>
      <c r="D19" s="2280"/>
      <c r="E19" s="814"/>
      <c r="F19" s="814"/>
      <c r="G19" s="815"/>
      <c r="H19" s="812">
        <f t="shared" si="0"/>
        <v>0</v>
      </c>
    </row>
    <row r="20" spans="2:8" s="57" customFormat="1" ht="18.75" x14ac:dyDescent="0.3">
      <c r="B20" s="2279"/>
      <c r="C20" s="2280"/>
      <c r="D20" s="2280"/>
      <c r="E20" s="814"/>
      <c r="F20" s="814"/>
      <c r="G20" s="815"/>
      <c r="H20" s="812">
        <f t="shared" si="0"/>
        <v>0</v>
      </c>
    </row>
    <row r="21" spans="2:8" s="57" customFormat="1" ht="18.75" x14ac:dyDescent="0.3">
      <c r="B21" s="2279"/>
      <c r="C21" s="2280"/>
      <c r="D21" s="2280"/>
      <c r="E21" s="814"/>
      <c r="F21" s="814"/>
      <c r="G21" s="815"/>
      <c r="H21" s="812">
        <f t="shared" si="0"/>
        <v>0</v>
      </c>
    </row>
    <row r="22" spans="2:8" s="57" customFormat="1" ht="18.75" x14ac:dyDescent="0.3">
      <c r="B22" s="2279"/>
      <c r="C22" s="2280"/>
      <c r="D22" s="2280"/>
      <c r="E22" s="814"/>
      <c r="F22" s="814"/>
      <c r="G22" s="815"/>
      <c r="H22" s="812">
        <f t="shared" si="0"/>
        <v>0</v>
      </c>
    </row>
    <row r="23" spans="2:8" s="57" customFormat="1" ht="18.75" x14ac:dyDescent="0.3">
      <c r="B23" s="2279"/>
      <c r="C23" s="2280"/>
      <c r="D23" s="2280"/>
      <c r="E23" s="814"/>
      <c r="F23" s="814"/>
      <c r="G23" s="815"/>
      <c r="H23" s="812">
        <f t="shared" si="0"/>
        <v>0</v>
      </c>
    </row>
    <row r="24" spans="2:8" s="57" customFormat="1" ht="18.75" x14ac:dyDescent="0.3">
      <c r="B24" s="2279"/>
      <c r="C24" s="2280"/>
      <c r="D24" s="2280"/>
      <c r="E24" s="814"/>
      <c r="F24" s="814"/>
      <c r="G24" s="815"/>
      <c r="H24" s="812">
        <f t="shared" si="0"/>
        <v>0</v>
      </c>
    </row>
    <row r="25" spans="2:8" s="57" customFormat="1" ht="18.75" x14ac:dyDescent="0.3">
      <c r="B25" s="2279"/>
      <c r="C25" s="2280"/>
      <c r="D25" s="2280"/>
      <c r="E25" s="814"/>
      <c r="F25" s="814"/>
      <c r="G25" s="815"/>
      <c r="H25" s="81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84"/>
      <c r="C33" s="2285"/>
      <c r="D33" s="2285"/>
      <c r="E33" s="808"/>
      <c r="F33" s="808"/>
      <c r="G33" s="808"/>
      <c r="H33" s="810"/>
    </row>
    <row r="34" spans="2:8" x14ac:dyDescent="0.25">
      <c r="B34" s="2284"/>
      <c r="C34" s="2285"/>
      <c r="D34" s="2285"/>
      <c r="E34" s="808"/>
      <c r="F34" s="808"/>
      <c r="G34" s="808"/>
      <c r="H34" s="810"/>
    </row>
    <row r="35" spans="2:8" ht="15.75" thickBot="1" x14ac:dyDescent="0.3">
      <c r="B35" s="2286"/>
      <c r="C35" s="2287"/>
      <c r="D35" s="2287"/>
      <c r="E35" s="809"/>
      <c r="F35" s="809"/>
      <c r="G35" s="809"/>
      <c r="H35" s="811"/>
    </row>
    <row r="36" spans="2:8" ht="18.75" x14ac:dyDescent="0.3">
      <c r="G36" s="48" t="s">
        <v>443</v>
      </c>
      <c r="H36" s="64">
        <f>SUM(H13:H25)</f>
        <v>14852</v>
      </c>
    </row>
    <row r="37" spans="2:8" ht="18.75" x14ac:dyDescent="0.3">
      <c r="G37" s="48" t="s">
        <v>444</v>
      </c>
      <c r="H37" s="64">
        <f>+H36*0.16</f>
        <v>2376.3200000000002</v>
      </c>
    </row>
    <row r="38" spans="2:8" ht="19.5" thickBot="1" x14ac:dyDescent="0.35">
      <c r="G38" s="49" t="s">
        <v>445</v>
      </c>
      <c r="H38" s="65">
        <f>+H36+H37</f>
        <v>17228.32</v>
      </c>
    </row>
    <row r="40" spans="2:8" x14ac:dyDescent="0.25">
      <c r="B40" s="2274"/>
      <c r="C40" s="2274"/>
      <c r="D40" s="2274"/>
      <c r="E40" s="2274"/>
      <c r="F40" s="2274"/>
    </row>
    <row r="41" spans="2:8" x14ac:dyDescent="0.25">
      <c r="B41" s="2274"/>
      <c r="C41" s="2274"/>
      <c r="D41" s="2274"/>
      <c r="E41" s="2274"/>
      <c r="F41" s="2274"/>
    </row>
    <row r="42" spans="2:8" x14ac:dyDescent="0.25">
      <c r="B42" s="2283" t="s">
        <v>446</v>
      </c>
      <c r="C42" s="2283"/>
      <c r="D42" s="2283"/>
      <c r="E42" s="2283" t="s">
        <v>447</v>
      </c>
      <c r="F42" s="2283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0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7109375" style="32" customWidth="1"/>
    <col min="4" max="4" width="16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1328</v>
      </c>
      <c r="E5" s="838" t="s">
        <v>421</v>
      </c>
      <c r="F5" s="33" t="str">
        <f>VLOOKUP(F6,OBRAS!A1:B25,2,FALSE)</f>
        <v>LA VALENCIA</v>
      </c>
      <c r="G5" s="1670" t="s">
        <v>423</v>
      </c>
      <c r="H5" s="1674">
        <v>46113</v>
      </c>
    </row>
    <row r="6" spans="2:8" ht="15.75" thickBot="1" x14ac:dyDescent="0.3">
      <c r="B6" s="1669"/>
      <c r="C6" s="1671"/>
      <c r="D6" s="1673"/>
      <c r="E6" s="839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155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SAN LUIS DE LA PAZ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GTO.</v>
      </c>
      <c r="D9" s="38"/>
      <c r="E9" s="38"/>
      <c r="F9" s="37" t="s">
        <v>431</v>
      </c>
      <c r="G9" s="50">
        <f>VLOOKUP(C7,'BASE DATOS'!A1:J109,9,FALSE)</f>
        <v>37800</v>
      </c>
      <c r="H9" s="42"/>
    </row>
    <row r="10" spans="2:8" x14ac:dyDescent="0.25">
      <c r="B10" s="40" t="s">
        <v>427</v>
      </c>
      <c r="C10" s="38" t="str">
        <f>VLOOKUP(C7,'BASE DATOS'!A1:J110,2,FALSE)</f>
        <v>EIMC7206122U1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4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1329</v>
      </c>
      <c r="C13" s="1679"/>
      <c r="D13" s="1679"/>
      <c r="E13" s="60">
        <v>1</v>
      </c>
      <c r="F13" s="60" t="s">
        <v>462</v>
      </c>
      <c r="G13" s="62">
        <v>12000</v>
      </c>
      <c r="H13" s="56">
        <f>+E13*G13</f>
        <v>12000</v>
      </c>
    </row>
    <row r="14" spans="2:8" s="57" customFormat="1" ht="18.75" x14ac:dyDescent="0.3">
      <c r="B14" s="2313" t="s">
        <v>1330</v>
      </c>
      <c r="C14" s="2314"/>
      <c r="D14" s="2314"/>
      <c r="E14" s="850"/>
      <c r="F14" s="850"/>
      <c r="G14" s="851"/>
      <c r="H14" s="848">
        <f>+E14*G14</f>
        <v>0</v>
      </c>
    </row>
    <row r="15" spans="2:8" s="57" customFormat="1" ht="18.75" x14ac:dyDescent="0.3">
      <c r="B15" s="2311" t="s">
        <v>806</v>
      </c>
      <c r="C15" s="2312"/>
      <c r="D15" s="2312"/>
      <c r="E15" s="850"/>
      <c r="F15" s="850"/>
      <c r="G15" s="851"/>
      <c r="H15" s="848">
        <f t="shared" ref="H15:H24" si="0">+E15*G15</f>
        <v>0</v>
      </c>
    </row>
    <row r="16" spans="2:8" s="57" customFormat="1" ht="18.75" x14ac:dyDescent="0.3">
      <c r="B16" s="2313" t="s">
        <v>1331</v>
      </c>
      <c r="C16" s="2314"/>
      <c r="D16" s="2314"/>
      <c r="E16" s="850">
        <v>1</v>
      </c>
      <c r="F16" s="850" t="s">
        <v>462</v>
      </c>
      <c r="G16" s="851">
        <v>1500</v>
      </c>
      <c r="H16" s="848">
        <f t="shared" si="0"/>
        <v>1500</v>
      </c>
    </row>
    <row r="17" spans="2:8" s="57" customFormat="1" ht="18.75" x14ac:dyDescent="0.3">
      <c r="B17" s="2313" t="s">
        <v>1332</v>
      </c>
      <c r="C17" s="2314"/>
      <c r="D17" s="2314"/>
      <c r="E17" s="850"/>
      <c r="F17" s="850"/>
      <c r="G17" s="851"/>
      <c r="H17" s="848">
        <f t="shared" si="0"/>
        <v>0</v>
      </c>
    </row>
    <row r="18" spans="2:8" s="57" customFormat="1" ht="18.75" x14ac:dyDescent="0.3">
      <c r="B18" s="2311" t="s">
        <v>939</v>
      </c>
      <c r="C18" s="2312"/>
      <c r="D18" s="2312"/>
      <c r="E18" s="850"/>
      <c r="F18" s="850"/>
      <c r="G18" s="851"/>
      <c r="H18" s="848">
        <f t="shared" si="0"/>
        <v>0</v>
      </c>
    </row>
    <row r="19" spans="2:8" s="57" customFormat="1" ht="18.75" x14ac:dyDescent="0.3">
      <c r="B19" s="2313"/>
      <c r="C19" s="2314"/>
      <c r="D19" s="2314"/>
      <c r="E19" s="850"/>
      <c r="F19" s="850"/>
      <c r="G19" s="851"/>
      <c r="H19" s="848">
        <f t="shared" si="0"/>
        <v>0</v>
      </c>
    </row>
    <row r="20" spans="2:8" s="57" customFormat="1" ht="18.75" x14ac:dyDescent="0.3">
      <c r="B20" s="2313"/>
      <c r="C20" s="2314"/>
      <c r="D20" s="2314"/>
      <c r="E20" s="850"/>
      <c r="F20" s="850"/>
      <c r="G20" s="851"/>
      <c r="H20" s="848">
        <f t="shared" si="0"/>
        <v>0</v>
      </c>
    </row>
    <row r="21" spans="2:8" s="57" customFormat="1" ht="18.75" x14ac:dyDescent="0.3">
      <c r="B21" s="2313"/>
      <c r="C21" s="2314"/>
      <c r="D21" s="2314"/>
      <c r="E21" s="850"/>
      <c r="F21" s="850"/>
      <c r="G21" s="851"/>
      <c r="H21" s="848">
        <f t="shared" si="0"/>
        <v>0</v>
      </c>
    </row>
    <row r="22" spans="2:8" s="57" customFormat="1" ht="18.75" x14ac:dyDescent="0.3">
      <c r="B22" s="2313"/>
      <c r="C22" s="2314"/>
      <c r="D22" s="2314"/>
      <c r="E22" s="850"/>
      <c r="F22" s="850"/>
      <c r="G22" s="851"/>
      <c r="H22" s="848">
        <f t="shared" si="0"/>
        <v>0</v>
      </c>
    </row>
    <row r="23" spans="2:8" s="57" customFormat="1" ht="18.75" x14ac:dyDescent="0.3">
      <c r="B23" s="2313"/>
      <c r="C23" s="2314"/>
      <c r="D23" s="2314"/>
      <c r="E23" s="850"/>
      <c r="F23" s="850"/>
      <c r="G23" s="851"/>
      <c r="H23" s="848">
        <f t="shared" si="0"/>
        <v>0</v>
      </c>
    </row>
    <row r="24" spans="2:8" s="57" customFormat="1" ht="18.75" x14ac:dyDescent="0.3">
      <c r="B24" s="2313"/>
      <c r="C24" s="2314"/>
      <c r="D24" s="2314"/>
      <c r="E24" s="850"/>
      <c r="F24" s="850"/>
      <c r="G24" s="851"/>
      <c r="H24" s="848">
        <f t="shared" si="0"/>
        <v>0</v>
      </c>
    </row>
    <row r="25" spans="2:8" s="57" customFormat="1" ht="18.75" x14ac:dyDescent="0.3">
      <c r="B25" s="2313"/>
      <c r="C25" s="2314"/>
      <c r="D25" s="2314"/>
      <c r="E25" s="850"/>
      <c r="F25" s="850"/>
      <c r="G25" s="851"/>
      <c r="H25" s="84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07"/>
      <c r="C33" s="2308"/>
      <c r="D33" s="2308"/>
      <c r="E33" s="844"/>
      <c r="F33" s="844"/>
      <c r="G33" s="844"/>
      <c r="H33" s="846"/>
    </row>
    <row r="34" spans="2:8" x14ac:dyDescent="0.25">
      <c r="B34" s="2307"/>
      <c r="C34" s="2308"/>
      <c r="D34" s="2308"/>
      <c r="E34" s="844"/>
      <c r="F34" s="844"/>
      <c r="G34" s="844"/>
      <c r="H34" s="846"/>
    </row>
    <row r="35" spans="2:8" ht="15.75" thickBot="1" x14ac:dyDescent="0.3">
      <c r="B35" s="2309"/>
      <c r="C35" s="2310"/>
      <c r="D35" s="2310"/>
      <c r="E35" s="845"/>
      <c r="F35" s="845"/>
      <c r="G35" s="845"/>
      <c r="H35" s="847"/>
    </row>
    <row r="36" spans="2:8" ht="18.75" x14ac:dyDescent="0.3">
      <c r="G36" s="48" t="s">
        <v>443</v>
      </c>
      <c r="H36" s="64">
        <f>SUM(H13:H25)</f>
        <v>13500</v>
      </c>
    </row>
    <row r="37" spans="2:8" ht="18.75" x14ac:dyDescent="0.3">
      <c r="G37" s="48" t="s">
        <v>444</v>
      </c>
      <c r="H37" s="64">
        <f>+H36*0.16</f>
        <v>2160</v>
      </c>
    </row>
    <row r="38" spans="2:8" ht="19.5" thickBot="1" x14ac:dyDescent="0.35">
      <c r="G38" s="49" t="s">
        <v>445</v>
      </c>
      <c r="H38" s="65">
        <f>+H36+H37</f>
        <v>15660</v>
      </c>
    </row>
    <row r="40" spans="2:8" x14ac:dyDescent="0.25">
      <c r="B40" s="2299"/>
      <c r="C40" s="2299"/>
      <c r="D40" s="2299"/>
      <c r="E40" s="2299"/>
      <c r="F40" s="2299"/>
    </row>
    <row r="41" spans="2:8" x14ac:dyDescent="0.25">
      <c r="B41" s="2299"/>
      <c r="C41" s="2299"/>
      <c r="D41" s="2299"/>
      <c r="E41" s="2299"/>
      <c r="F41" s="2299"/>
    </row>
    <row r="42" spans="2:8" x14ac:dyDescent="0.25">
      <c r="B42" s="2306" t="s">
        <v>446</v>
      </c>
      <c r="C42" s="2306"/>
      <c r="D42" s="2306"/>
      <c r="E42" s="2306" t="s">
        <v>447</v>
      </c>
      <c r="F42" s="230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1">
    <pageSetUpPr fitToPage="1"/>
  </sheetPr>
  <dimension ref="B1:H45"/>
  <sheetViews>
    <sheetView topLeftCell="A14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140625" style="32" customWidth="1"/>
    <col min="4" max="4" width="15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1335</v>
      </c>
      <c r="E5" s="841" t="s">
        <v>421</v>
      </c>
      <c r="F5" s="33" t="str">
        <f>VLOOKUP(F6,OBRAS!A1:B25,2,FALSE)</f>
        <v>LA VALENCIA</v>
      </c>
      <c r="G5" s="1670" t="s">
        <v>423</v>
      </c>
      <c r="H5" s="1674">
        <v>46118</v>
      </c>
    </row>
    <row r="6" spans="2:8" ht="15.75" thickBot="1" x14ac:dyDescent="0.3">
      <c r="B6" s="1669"/>
      <c r="C6" s="1671"/>
      <c r="D6" s="1673"/>
      <c r="E6" s="842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190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NAUCALPAN DE JUAREZ, MEX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MEXICO</v>
      </c>
      <c r="D9" s="38"/>
      <c r="E9" s="38"/>
      <c r="F9" s="37" t="s">
        <v>431</v>
      </c>
      <c r="G9" s="50">
        <f>VLOOKUP(C7,'BASE DATOS'!A1:J109,9,FALSE)</f>
        <v>53310</v>
      </c>
      <c r="H9" s="42"/>
    </row>
    <row r="10" spans="2:8" x14ac:dyDescent="0.25">
      <c r="B10" s="40" t="s">
        <v>427</v>
      </c>
      <c r="C10" s="38" t="str">
        <f>VLOOKUP(C7,'BASE DATOS'!A1:J110,2,FALSE)</f>
        <v>DEJ200819EYA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4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1333</v>
      </c>
      <c r="C13" s="1679"/>
      <c r="D13" s="1679"/>
      <c r="E13" s="60">
        <v>1</v>
      </c>
      <c r="F13" s="60" t="s">
        <v>462</v>
      </c>
      <c r="G13" s="62">
        <v>1500</v>
      </c>
      <c r="H13" s="56">
        <f>+E13*G13</f>
        <v>1500</v>
      </c>
    </row>
    <row r="14" spans="2:8" s="57" customFormat="1" ht="18.75" x14ac:dyDescent="0.3">
      <c r="B14" s="2315" t="s">
        <v>1334</v>
      </c>
      <c r="C14" s="2316"/>
      <c r="D14" s="2316"/>
      <c r="E14" s="861">
        <v>1</v>
      </c>
      <c r="F14" s="861" t="s">
        <v>462</v>
      </c>
      <c r="G14" s="862">
        <v>2000</v>
      </c>
      <c r="H14" s="859">
        <f>+E14*G14</f>
        <v>2000</v>
      </c>
    </row>
    <row r="15" spans="2:8" s="57" customFormat="1" ht="18.75" x14ac:dyDescent="0.3">
      <c r="B15" s="2315" t="s">
        <v>1339</v>
      </c>
      <c r="C15" s="2316"/>
      <c r="D15" s="2316"/>
      <c r="E15" s="861">
        <v>1</v>
      </c>
      <c r="F15" s="861" t="s">
        <v>462</v>
      </c>
      <c r="G15" s="862">
        <v>2000</v>
      </c>
      <c r="H15" s="859">
        <f t="shared" ref="H15:H24" si="0">+E15*G15</f>
        <v>2000</v>
      </c>
    </row>
    <row r="16" spans="2:8" s="57" customFormat="1" ht="18.75" x14ac:dyDescent="0.3">
      <c r="B16" s="2315" t="s">
        <v>1336</v>
      </c>
      <c r="C16" s="2316"/>
      <c r="D16" s="2316"/>
      <c r="E16" s="861">
        <v>1</v>
      </c>
      <c r="F16" s="861" t="s">
        <v>462</v>
      </c>
      <c r="G16" s="862">
        <v>1500</v>
      </c>
      <c r="H16" s="859">
        <f t="shared" si="0"/>
        <v>1500</v>
      </c>
    </row>
    <row r="17" spans="2:8" s="57" customFormat="1" ht="18.75" x14ac:dyDescent="0.3">
      <c r="B17" s="2315" t="s">
        <v>1337</v>
      </c>
      <c r="C17" s="2316"/>
      <c r="D17" s="2316"/>
      <c r="E17" s="861">
        <v>1</v>
      </c>
      <c r="F17" s="861" t="s">
        <v>462</v>
      </c>
      <c r="G17" s="862">
        <v>1000</v>
      </c>
      <c r="H17" s="859">
        <f t="shared" si="0"/>
        <v>1000</v>
      </c>
    </row>
    <row r="18" spans="2:8" s="57" customFormat="1" ht="18.75" x14ac:dyDescent="0.3">
      <c r="B18" s="2315" t="s">
        <v>1338</v>
      </c>
      <c r="C18" s="2316"/>
      <c r="D18" s="2316"/>
      <c r="E18" s="861">
        <v>1</v>
      </c>
      <c r="F18" s="861" t="s">
        <v>462</v>
      </c>
      <c r="G18" s="862">
        <v>1000</v>
      </c>
      <c r="H18" s="859">
        <f t="shared" si="0"/>
        <v>1000</v>
      </c>
    </row>
    <row r="19" spans="2:8" s="57" customFormat="1" ht="18.75" x14ac:dyDescent="0.3">
      <c r="B19" s="2315" t="s">
        <v>1340</v>
      </c>
      <c r="C19" s="2316"/>
      <c r="D19" s="2316"/>
      <c r="E19" s="861">
        <v>1</v>
      </c>
      <c r="F19" s="861" t="s">
        <v>462</v>
      </c>
      <c r="G19" s="862">
        <v>2000</v>
      </c>
      <c r="H19" s="859">
        <f t="shared" si="0"/>
        <v>2000</v>
      </c>
    </row>
    <row r="20" spans="2:8" s="57" customFormat="1" ht="18.75" x14ac:dyDescent="0.3">
      <c r="B20" s="2315" t="s">
        <v>1367</v>
      </c>
      <c r="C20" s="2316"/>
      <c r="D20" s="2316"/>
      <c r="E20" s="861">
        <v>1</v>
      </c>
      <c r="F20" s="861" t="s">
        <v>449</v>
      </c>
      <c r="G20" s="862">
        <v>16000</v>
      </c>
      <c r="H20" s="859">
        <f t="shared" si="0"/>
        <v>16000</v>
      </c>
    </row>
    <row r="21" spans="2:8" s="57" customFormat="1" ht="18.75" x14ac:dyDescent="0.3">
      <c r="B21" s="2315" t="s">
        <v>1368</v>
      </c>
      <c r="C21" s="2316"/>
      <c r="D21" s="2316"/>
      <c r="E21" s="861">
        <v>2</v>
      </c>
      <c r="F21" s="861" t="s">
        <v>449</v>
      </c>
      <c r="G21" s="862">
        <v>10000</v>
      </c>
      <c r="H21" s="859">
        <f t="shared" si="0"/>
        <v>20000</v>
      </c>
    </row>
    <row r="22" spans="2:8" s="57" customFormat="1" ht="18.75" x14ac:dyDescent="0.3">
      <c r="B22" s="2317" t="s">
        <v>1369</v>
      </c>
      <c r="C22" s="2318"/>
      <c r="D22" s="2318"/>
      <c r="E22" s="899">
        <v>2</v>
      </c>
      <c r="F22" s="861" t="s">
        <v>449</v>
      </c>
      <c r="G22" s="900">
        <v>6000</v>
      </c>
      <c r="H22" s="901">
        <f t="shared" si="0"/>
        <v>12000</v>
      </c>
    </row>
    <row r="23" spans="2:8" s="57" customFormat="1" ht="18.75" x14ac:dyDescent="0.3">
      <c r="B23" s="2315" t="s">
        <v>1370</v>
      </c>
      <c r="C23" s="2316"/>
      <c r="D23" s="2316"/>
      <c r="E23" s="861">
        <v>1</v>
      </c>
      <c r="F23" s="861" t="s">
        <v>449</v>
      </c>
      <c r="G23" s="862">
        <v>8000</v>
      </c>
      <c r="H23" s="859">
        <f t="shared" si="0"/>
        <v>8000</v>
      </c>
    </row>
    <row r="24" spans="2:8" s="57" customFormat="1" ht="18.75" x14ac:dyDescent="0.3">
      <c r="B24" s="2315" t="s">
        <v>1371</v>
      </c>
      <c r="C24" s="2316"/>
      <c r="D24" s="2316"/>
      <c r="E24" s="902">
        <v>1</v>
      </c>
      <c r="F24" s="861" t="s">
        <v>449</v>
      </c>
      <c r="G24" s="903">
        <v>1800</v>
      </c>
      <c r="H24" s="904">
        <f t="shared" si="0"/>
        <v>1800</v>
      </c>
    </row>
    <row r="25" spans="2:8" s="57" customFormat="1" ht="18.75" x14ac:dyDescent="0.3">
      <c r="B25" s="2319" t="s">
        <v>481</v>
      </c>
      <c r="C25" s="2320"/>
      <c r="D25" s="2320"/>
      <c r="E25" s="902"/>
      <c r="F25" s="902"/>
      <c r="G25" s="903"/>
      <c r="H25" s="904"/>
    </row>
    <row r="26" spans="2:8" s="57" customFormat="1" ht="18.75" x14ac:dyDescent="0.3">
      <c r="B26" s="2315"/>
      <c r="C26" s="2316"/>
      <c r="D26" s="2316"/>
      <c r="E26" s="902"/>
      <c r="F26" s="902"/>
      <c r="G26" s="903"/>
      <c r="H26" s="904"/>
    </row>
    <row r="27" spans="2:8" s="57" customFormat="1" ht="18.75" x14ac:dyDescent="0.3">
      <c r="B27" s="2315"/>
      <c r="C27" s="2316"/>
      <c r="D27" s="2316"/>
      <c r="E27" s="861"/>
      <c r="F27" s="861"/>
      <c r="G27" s="862"/>
      <c r="H27" s="859"/>
    </row>
    <row r="28" spans="2:8" s="57" customFormat="1" ht="18.75" x14ac:dyDescent="0.3">
      <c r="B28" s="2315"/>
      <c r="C28" s="2316"/>
      <c r="D28" s="2316"/>
      <c r="E28" s="861"/>
      <c r="F28" s="861"/>
      <c r="G28" s="862"/>
      <c r="H28" s="860"/>
    </row>
    <row r="29" spans="2:8" x14ac:dyDescent="0.25">
      <c r="B29" s="53"/>
      <c r="C29" s="47"/>
      <c r="D29" s="47"/>
      <c r="E29" s="47"/>
      <c r="F29" s="47"/>
      <c r="G29" s="47"/>
      <c r="H29" s="55"/>
    </row>
    <row r="30" spans="2:8" ht="18.75" x14ac:dyDescent="0.3">
      <c r="B30" s="1685" t="s">
        <v>439</v>
      </c>
      <c r="C30" s="1686"/>
      <c r="D30" s="1686"/>
      <c r="E30" s="1686"/>
      <c r="F30" s="1686"/>
      <c r="G30" s="1686"/>
      <c r="H30" s="1687"/>
    </row>
    <row r="31" spans="2:8" ht="15.75" x14ac:dyDescent="0.25">
      <c r="B31" s="1680" t="s">
        <v>415</v>
      </c>
      <c r="C31" s="1681"/>
      <c r="D31" s="1681"/>
      <c r="E31" s="1681"/>
      <c r="F31" s="1681"/>
      <c r="G31" s="1681"/>
      <c r="H31" s="1682"/>
    </row>
    <row r="32" spans="2:8" ht="15.75" x14ac:dyDescent="0.25">
      <c r="B32" s="1680" t="s">
        <v>440</v>
      </c>
      <c r="C32" s="1681"/>
      <c r="D32" s="1681"/>
      <c r="E32" s="1681"/>
      <c r="F32" s="1681"/>
      <c r="G32" s="1681"/>
      <c r="H32" s="1682"/>
    </row>
    <row r="33" spans="2:8" ht="15.75" x14ac:dyDescent="0.25">
      <c r="B33" s="1680" t="s">
        <v>441</v>
      </c>
      <c r="C33" s="1681"/>
      <c r="D33" s="1681"/>
      <c r="E33" s="1681"/>
      <c r="F33" s="1681"/>
      <c r="G33" s="1681"/>
      <c r="H33" s="1682"/>
    </row>
    <row r="34" spans="2:8" ht="15.75" x14ac:dyDescent="0.25">
      <c r="B34" s="1680" t="s">
        <v>442</v>
      </c>
      <c r="C34" s="1681"/>
      <c r="D34" s="1681"/>
      <c r="E34" s="1681"/>
      <c r="F34" s="1681"/>
      <c r="G34" s="1681"/>
      <c r="H34" s="1682"/>
    </row>
    <row r="35" spans="2:8" ht="18.75" x14ac:dyDescent="0.3">
      <c r="B35" s="1685" t="s">
        <v>418</v>
      </c>
      <c r="C35" s="1686"/>
      <c r="D35" s="1686"/>
      <c r="E35" s="1686"/>
      <c r="F35" s="1686"/>
      <c r="G35" s="1686"/>
      <c r="H35" s="1687"/>
    </row>
    <row r="36" spans="2:8" x14ac:dyDescent="0.25">
      <c r="B36" s="2322"/>
      <c r="C36" s="2323"/>
      <c r="D36" s="2323"/>
      <c r="E36" s="855"/>
      <c r="F36" s="855"/>
      <c r="G36" s="855"/>
      <c r="H36" s="857"/>
    </row>
    <row r="37" spans="2:8" x14ac:dyDescent="0.25">
      <c r="B37" s="2322"/>
      <c r="C37" s="2323"/>
      <c r="D37" s="2323"/>
      <c r="E37" s="855"/>
      <c r="F37" s="855"/>
      <c r="G37" s="855"/>
      <c r="H37" s="857"/>
    </row>
    <row r="38" spans="2:8" ht="15.75" thickBot="1" x14ac:dyDescent="0.3">
      <c r="B38" s="2324"/>
      <c r="C38" s="2325"/>
      <c r="D38" s="2325"/>
      <c r="E38" s="856"/>
      <c r="F38" s="856"/>
      <c r="G38" s="856"/>
      <c r="H38" s="858"/>
    </row>
    <row r="39" spans="2:8" ht="18.75" x14ac:dyDescent="0.3">
      <c r="G39" s="48" t="s">
        <v>443</v>
      </c>
      <c r="H39" s="64">
        <f>SUM(H13:H28)</f>
        <v>68800</v>
      </c>
    </row>
    <row r="40" spans="2:8" ht="18.75" x14ac:dyDescent="0.3">
      <c r="G40" s="48" t="s">
        <v>444</v>
      </c>
      <c r="H40" s="64">
        <f>+H39*0.16</f>
        <v>11008</v>
      </c>
    </row>
    <row r="41" spans="2:8" ht="19.5" thickBot="1" x14ac:dyDescent="0.35">
      <c r="G41" s="49" t="s">
        <v>445</v>
      </c>
      <c r="H41" s="65">
        <f>+H39+H40</f>
        <v>79808</v>
      </c>
    </row>
    <row r="43" spans="2:8" x14ac:dyDescent="0.25">
      <c r="B43" s="2308"/>
      <c r="C43" s="2308"/>
      <c r="D43" s="2308"/>
      <c r="E43" s="2308"/>
      <c r="F43" s="2308"/>
    </row>
    <row r="44" spans="2:8" x14ac:dyDescent="0.25">
      <c r="B44" s="2308"/>
      <c r="C44" s="2308"/>
      <c r="D44" s="2308"/>
      <c r="E44" s="2308"/>
      <c r="F44" s="2308"/>
    </row>
    <row r="45" spans="2:8" x14ac:dyDescent="0.25">
      <c r="B45" s="2321" t="s">
        <v>446</v>
      </c>
      <c r="C45" s="2321"/>
      <c r="D45" s="2321"/>
      <c r="E45" s="2321" t="s">
        <v>447</v>
      </c>
      <c r="F45" s="2321"/>
    </row>
  </sheetData>
  <mergeCells count="39">
    <mergeCell ref="E45:F45"/>
    <mergeCell ref="B45:D45"/>
    <mergeCell ref="B43:D44"/>
    <mergeCell ref="B34:H34"/>
    <mergeCell ref="B35:H35"/>
    <mergeCell ref="B36:D36"/>
    <mergeCell ref="B37:D37"/>
    <mergeCell ref="B38:D38"/>
    <mergeCell ref="E43:F44"/>
    <mergeCell ref="B33:H33"/>
    <mergeCell ref="B18:D18"/>
    <mergeCell ref="B19:D19"/>
    <mergeCell ref="B20:D20"/>
    <mergeCell ref="B21:D21"/>
    <mergeCell ref="B22:D22"/>
    <mergeCell ref="B23:D23"/>
    <mergeCell ref="B27:D27"/>
    <mergeCell ref="B28:D28"/>
    <mergeCell ref="B30:H30"/>
    <mergeCell ref="B31:H31"/>
    <mergeCell ref="B32:H32"/>
    <mergeCell ref="B24:D24"/>
    <mergeCell ref="B25:D25"/>
    <mergeCell ref="B26:D26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2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140625" style="32" customWidth="1"/>
    <col min="4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1341</v>
      </c>
      <c r="E5" s="852" t="s">
        <v>421</v>
      </c>
      <c r="F5" s="33" t="str">
        <f>VLOOKUP(F6,OBRAS!A1:B25,2,FALSE)</f>
        <v>EL TAJO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853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1342</v>
      </c>
      <c r="D7" s="36"/>
      <c r="E7" s="36"/>
      <c r="F7" s="35" t="s">
        <v>429</v>
      </c>
      <c r="G7" s="36" t="str">
        <f>VLOOKUP(C7,'BASE DATOS'!A1:J107,7,FALSE)</f>
        <v>facturacion@estral.info</v>
      </c>
      <c r="H7" s="41"/>
    </row>
    <row r="8" spans="2:8" x14ac:dyDescent="0.25">
      <c r="B8" s="40" t="s">
        <v>425</v>
      </c>
      <c r="C8" s="38" t="str">
        <f>VLOOKUP(C7,'BASE DATOS'!A1:J108,3,FALSE)</f>
        <v>MARIANO BALLEZA #66A CENTRO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DOLORES HIDALGO, GTO</v>
      </c>
      <c r="D9" s="38"/>
      <c r="E9" s="38"/>
      <c r="F9" s="37" t="s">
        <v>431</v>
      </c>
      <c r="G9" s="50">
        <f>VLOOKUP(C7,'BASE DATOS'!A1:J109,9,FALSE)</f>
        <v>37800</v>
      </c>
      <c r="H9" s="42"/>
    </row>
    <row r="10" spans="2:8" x14ac:dyDescent="0.25">
      <c r="B10" s="40" t="s">
        <v>427</v>
      </c>
      <c r="C10" s="38" t="str">
        <f>VLOOKUP(C7,'BASE DATOS'!A1:J110,2,FALSE)</f>
        <v>RAEM971118PF2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418 104 5115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5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1346</v>
      </c>
      <c r="C13" s="1679"/>
      <c r="D13" s="1679"/>
      <c r="E13" s="60">
        <v>1</v>
      </c>
      <c r="F13" s="60" t="s">
        <v>449</v>
      </c>
      <c r="G13" s="62">
        <v>7068.9655172413795</v>
      </c>
      <c r="H13" s="56">
        <f>+E13*G13</f>
        <v>7068.9655172413795</v>
      </c>
    </row>
    <row r="14" spans="2:8" s="57" customFormat="1" ht="18.75" x14ac:dyDescent="0.3">
      <c r="B14" s="2333" t="s">
        <v>1345</v>
      </c>
      <c r="C14" s="2334"/>
      <c r="D14" s="2334"/>
      <c r="E14" s="872"/>
      <c r="F14" s="872"/>
      <c r="G14" s="873"/>
      <c r="H14" s="870">
        <f>+E14*G14</f>
        <v>0</v>
      </c>
    </row>
    <row r="15" spans="2:8" s="57" customFormat="1" ht="18.75" x14ac:dyDescent="0.3">
      <c r="B15" s="2331"/>
      <c r="C15" s="2332"/>
      <c r="D15" s="2332"/>
      <c r="E15" s="872"/>
      <c r="F15" s="872"/>
      <c r="G15" s="873"/>
      <c r="H15" s="870">
        <f t="shared" ref="H15:H24" si="0">+E15*G15</f>
        <v>0</v>
      </c>
    </row>
    <row r="16" spans="2:8" s="57" customFormat="1" ht="18.75" x14ac:dyDescent="0.3">
      <c r="B16" s="2331"/>
      <c r="C16" s="2332"/>
      <c r="D16" s="2332"/>
      <c r="E16" s="872"/>
      <c r="F16" s="872"/>
      <c r="G16" s="873"/>
      <c r="H16" s="870">
        <f t="shared" si="0"/>
        <v>0</v>
      </c>
    </row>
    <row r="17" spans="2:8" s="57" customFormat="1" ht="18.75" x14ac:dyDescent="0.3">
      <c r="B17" s="2331"/>
      <c r="C17" s="2332"/>
      <c r="D17" s="2332"/>
      <c r="E17" s="872"/>
      <c r="F17" s="872"/>
      <c r="G17" s="873"/>
      <c r="H17" s="870">
        <f t="shared" si="0"/>
        <v>0</v>
      </c>
    </row>
    <row r="18" spans="2:8" s="57" customFormat="1" ht="18.75" x14ac:dyDescent="0.3">
      <c r="B18" s="2331"/>
      <c r="C18" s="2332"/>
      <c r="D18" s="2332"/>
      <c r="E18" s="872"/>
      <c r="F18" s="872"/>
      <c r="G18" s="873"/>
      <c r="H18" s="870">
        <f t="shared" si="0"/>
        <v>0</v>
      </c>
    </row>
    <row r="19" spans="2:8" s="57" customFormat="1" ht="18.75" x14ac:dyDescent="0.3">
      <c r="B19" s="2331"/>
      <c r="C19" s="2332"/>
      <c r="D19" s="2332"/>
      <c r="E19" s="872"/>
      <c r="F19" s="872"/>
      <c r="G19" s="873"/>
      <c r="H19" s="870">
        <f t="shared" si="0"/>
        <v>0</v>
      </c>
    </row>
    <row r="20" spans="2:8" s="57" customFormat="1" ht="18.75" x14ac:dyDescent="0.3">
      <c r="B20" s="2331"/>
      <c r="C20" s="2332"/>
      <c r="D20" s="2332"/>
      <c r="E20" s="872"/>
      <c r="F20" s="872"/>
      <c r="G20" s="873"/>
      <c r="H20" s="870">
        <f t="shared" si="0"/>
        <v>0</v>
      </c>
    </row>
    <row r="21" spans="2:8" s="57" customFormat="1" ht="18.75" x14ac:dyDescent="0.3">
      <c r="B21" s="2331"/>
      <c r="C21" s="2332"/>
      <c r="D21" s="2332"/>
      <c r="E21" s="872"/>
      <c r="F21" s="872"/>
      <c r="G21" s="873"/>
      <c r="H21" s="870">
        <f t="shared" si="0"/>
        <v>0</v>
      </c>
    </row>
    <row r="22" spans="2:8" s="57" customFormat="1" ht="18.75" x14ac:dyDescent="0.3">
      <c r="B22" s="2331"/>
      <c r="C22" s="2332"/>
      <c r="D22" s="2332"/>
      <c r="E22" s="872"/>
      <c r="F22" s="872"/>
      <c r="G22" s="873"/>
      <c r="H22" s="870">
        <f t="shared" si="0"/>
        <v>0</v>
      </c>
    </row>
    <row r="23" spans="2:8" s="57" customFormat="1" ht="18.75" x14ac:dyDescent="0.3">
      <c r="B23" s="2331"/>
      <c r="C23" s="2332"/>
      <c r="D23" s="2332"/>
      <c r="E23" s="872"/>
      <c r="F23" s="872"/>
      <c r="G23" s="873"/>
      <c r="H23" s="870">
        <f t="shared" si="0"/>
        <v>0</v>
      </c>
    </row>
    <row r="24" spans="2:8" s="57" customFormat="1" ht="18.75" x14ac:dyDescent="0.3">
      <c r="B24" s="2331"/>
      <c r="C24" s="2332"/>
      <c r="D24" s="2332"/>
      <c r="E24" s="872"/>
      <c r="F24" s="872"/>
      <c r="G24" s="873"/>
      <c r="H24" s="870">
        <f t="shared" si="0"/>
        <v>0</v>
      </c>
    </row>
    <row r="25" spans="2:8" s="57" customFormat="1" ht="18.75" x14ac:dyDescent="0.3">
      <c r="B25" s="2331"/>
      <c r="C25" s="2332"/>
      <c r="D25" s="2332"/>
      <c r="E25" s="872"/>
      <c r="F25" s="872"/>
      <c r="G25" s="873"/>
      <c r="H25" s="87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27"/>
      <c r="C33" s="2328"/>
      <c r="D33" s="2328"/>
      <c r="E33" s="866"/>
      <c r="F33" s="866"/>
      <c r="G33" s="866"/>
      <c r="H33" s="868"/>
    </row>
    <row r="34" spans="2:8" x14ac:dyDescent="0.25">
      <c r="B34" s="2327"/>
      <c r="C34" s="2328"/>
      <c r="D34" s="2328"/>
      <c r="E34" s="866"/>
      <c r="F34" s="866"/>
      <c r="G34" s="866"/>
      <c r="H34" s="868"/>
    </row>
    <row r="35" spans="2:8" ht="15.75" thickBot="1" x14ac:dyDescent="0.3">
      <c r="B35" s="2329"/>
      <c r="C35" s="2330"/>
      <c r="D35" s="2330"/>
      <c r="E35" s="867"/>
      <c r="F35" s="867"/>
      <c r="G35" s="867"/>
      <c r="H35" s="869"/>
    </row>
    <row r="36" spans="2:8" ht="18.75" x14ac:dyDescent="0.3">
      <c r="G36" s="48" t="s">
        <v>443</v>
      </c>
      <c r="H36" s="64">
        <f>SUM(H13:H25)</f>
        <v>7068.9655172413795</v>
      </c>
    </row>
    <row r="37" spans="2:8" ht="18.75" x14ac:dyDescent="0.3">
      <c r="G37" s="48" t="s">
        <v>444</v>
      </c>
      <c r="H37" s="64">
        <f>+H36*0.16</f>
        <v>1131.0344827586207</v>
      </c>
    </row>
    <row r="38" spans="2:8" ht="19.5" thickBot="1" x14ac:dyDescent="0.35">
      <c r="G38" s="49" t="s">
        <v>445</v>
      </c>
      <c r="H38" s="65">
        <f>+H36+H37</f>
        <v>8200</v>
      </c>
    </row>
    <row r="40" spans="2:8" x14ac:dyDescent="0.25">
      <c r="B40" s="2323"/>
      <c r="C40" s="2323"/>
      <c r="D40" s="2323"/>
      <c r="E40" s="2323"/>
      <c r="F40" s="2323"/>
    </row>
    <row r="41" spans="2:8" x14ac:dyDescent="0.25">
      <c r="B41" s="2323"/>
      <c r="C41" s="2323"/>
      <c r="D41" s="2323"/>
      <c r="E41" s="2323"/>
      <c r="F41" s="2323"/>
    </row>
    <row r="42" spans="2:8" x14ac:dyDescent="0.25">
      <c r="B42" s="2326" t="s">
        <v>446</v>
      </c>
      <c r="C42" s="2326"/>
      <c r="D42" s="2326"/>
      <c r="E42" s="2326" t="s">
        <v>447</v>
      </c>
      <c r="F42" s="232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4">
    <pageSetUpPr fitToPage="1"/>
  </sheetPr>
  <dimension ref="B1:H42"/>
  <sheetViews>
    <sheetView topLeftCell="A2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42578125" style="32" customWidth="1"/>
    <col min="4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1347</v>
      </c>
      <c r="E5" s="863" t="s">
        <v>421</v>
      </c>
      <c r="F5" s="33" t="str">
        <f>VLOOKUP(F6,OBRAS!A1:B25,2,FALSE)</f>
        <v>EL TAJO</v>
      </c>
      <c r="G5" s="1670" t="s">
        <v>423</v>
      </c>
      <c r="H5" s="1674">
        <v>46118</v>
      </c>
    </row>
    <row r="6" spans="2:8" ht="15.75" thickBot="1" x14ac:dyDescent="0.3">
      <c r="B6" s="1669"/>
      <c r="C6" s="1671"/>
      <c r="D6" s="1673"/>
      <c r="E6" s="864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981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AV. NORTE #08 COL. CENTRO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DOLORES HIDALGO, GTO</v>
      </c>
      <c r="D9" s="38"/>
      <c r="E9" s="38"/>
      <c r="F9" s="37" t="s">
        <v>431</v>
      </c>
      <c r="G9" s="50">
        <f>VLOOKUP(C7,'BASE DATOS'!A1:J109,9,FALSE)</f>
        <v>37800</v>
      </c>
      <c r="H9" s="42"/>
    </row>
    <row r="10" spans="2:8" x14ac:dyDescent="0.25">
      <c r="B10" s="40" t="s">
        <v>427</v>
      </c>
      <c r="C10" s="38" t="str">
        <f>VLOOKUP(C7,'BASE DATOS'!A1:J110,2,FALSE)</f>
        <v>EIMA810207G13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6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1348</v>
      </c>
      <c r="C13" s="1679"/>
      <c r="D13" s="1679"/>
      <c r="E13" s="60">
        <v>1</v>
      </c>
      <c r="F13" s="60" t="s">
        <v>462</v>
      </c>
      <c r="G13" s="62">
        <v>1982.7586206896553</v>
      </c>
      <c r="H13" s="56">
        <f>+E13*G13</f>
        <v>1982.7586206896553</v>
      </c>
    </row>
    <row r="14" spans="2:8" s="57" customFormat="1" ht="18.75" x14ac:dyDescent="0.3">
      <c r="B14" s="2335" t="s">
        <v>1349</v>
      </c>
      <c r="C14" s="2336"/>
      <c r="D14" s="2336"/>
      <c r="E14" s="883"/>
      <c r="F14" s="883"/>
      <c r="G14" s="884"/>
      <c r="H14" s="881">
        <f>+E14*G14</f>
        <v>0</v>
      </c>
    </row>
    <row r="15" spans="2:8" s="57" customFormat="1" ht="18.75" x14ac:dyDescent="0.3">
      <c r="B15" s="2337" t="s">
        <v>1350</v>
      </c>
      <c r="C15" s="2338"/>
      <c r="D15" s="2338"/>
      <c r="E15" s="883"/>
      <c r="F15" s="883"/>
      <c r="G15" s="884"/>
      <c r="H15" s="881">
        <f t="shared" ref="H15:H24" si="0">+E15*G15</f>
        <v>0</v>
      </c>
    </row>
    <row r="16" spans="2:8" s="57" customFormat="1" ht="18.75" x14ac:dyDescent="0.3">
      <c r="B16" s="2335"/>
      <c r="C16" s="2336"/>
      <c r="D16" s="2336"/>
      <c r="E16" s="883"/>
      <c r="F16" s="883"/>
      <c r="G16" s="884"/>
      <c r="H16" s="881">
        <f t="shared" si="0"/>
        <v>0</v>
      </c>
    </row>
    <row r="17" spans="2:8" s="57" customFormat="1" ht="18.75" x14ac:dyDescent="0.3">
      <c r="B17" s="2335"/>
      <c r="C17" s="2336"/>
      <c r="D17" s="2336"/>
      <c r="E17" s="883"/>
      <c r="F17" s="883"/>
      <c r="G17" s="884"/>
      <c r="H17" s="881">
        <f t="shared" si="0"/>
        <v>0</v>
      </c>
    </row>
    <row r="18" spans="2:8" s="57" customFormat="1" ht="18.75" x14ac:dyDescent="0.3">
      <c r="B18" s="2335"/>
      <c r="C18" s="2336"/>
      <c r="D18" s="2336"/>
      <c r="E18" s="883"/>
      <c r="F18" s="883"/>
      <c r="G18" s="884"/>
      <c r="H18" s="881">
        <f t="shared" si="0"/>
        <v>0</v>
      </c>
    </row>
    <row r="19" spans="2:8" s="57" customFormat="1" ht="18.75" x14ac:dyDescent="0.3">
      <c r="B19" s="2335"/>
      <c r="C19" s="2336"/>
      <c r="D19" s="2336"/>
      <c r="E19" s="883"/>
      <c r="F19" s="883"/>
      <c r="G19" s="884"/>
      <c r="H19" s="881">
        <f t="shared" si="0"/>
        <v>0</v>
      </c>
    </row>
    <row r="20" spans="2:8" s="57" customFormat="1" ht="18.75" x14ac:dyDescent="0.3">
      <c r="B20" s="2335"/>
      <c r="C20" s="2336"/>
      <c r="D20" s="2336"/>
      <c r="E20" s="883"/>
      <c r="F20" s="883"/>
      <c r="G20" s="884"/>
      <c r="H20" s="881">
        <f t="shared" si="0"/>
        <v>0</v>
      </c>
    </row>
    <row r="21" spans="2:8" s="57" customFormat="1" ht="18.75" x14ac:dyDescent="0.3">
      <c r="B21" s="2335"/>
      <c r="C21" s="2336"/>
      <c r="D21" s="2336"/>
      <c r="E21" s="883"/>
      <c r="F21" s="883"/>
      <c r="G21" s="884"/>
      <c r="H21" s="881">
        <f t="shared" si="0"/>
        <v>0</v>
      </c>
    </row>
    <row r="22" spans="2:8" s="57" customFormat="1" ht="18.75" x14ac:dyDescent="0.3">
      <c r="B22" s="2335"/>
      <c r="C22" s="2336"/>
      <c r="D22" s="2336"/>
      <c r="E22" s="883"/>
      <c r="F22" s="883"/>
      <c r="G22" s="884"/>
      <c r="H22" s="881">
        <f t="shared" si="0"/>
        <v>0</v>
      </c>
    </row>
    <row r="23" spans="2:8" s="57" customFormat="1" ht="18.75" x14ac:dyDescent="0.3">
      <c r="B23" s="2335"/>
      <c r="C23" s="2336"/>
      <c r="D23" s="2336"/>
      <c r="E23" s="883"/>
      <c r="F23" s="883"/>
      <c r="G23" s="884"/>
      <c r="H23" s="881">
        <f t="shared" si="0"/>
        <v>0</v>
      </c>
    </row>
    <row r="24" spans="2:8" s="57" customFormat="1" ht="18.75" x14ac:dyDescent="0.3">
      <c r="B24" s="2335"/>
      <c r="C24" s="2336"/>
      <c r="D24" s="2336"/>
      <c r="E24" s="883"/>
      <c r="F24" s="883"/>
      <c r="G24" s="884"/>
      <c r="H24" s="881">
        <f t="shared" si="0"/>
        <v>0</v>
      </c>
    </row>
    <row r="25" spans="2:8" s="57" customFormat="1" ht="18.75" x14ac:dyDescent="0.3">
      <c r="B25" s="2335"/>
      <c r="C25" s="2336"/>
      <c r="D25" s="2336"/>
      <c r="E25" s="883"/>
      <c r="F25" s="883"/>
      <c r="G25" s="884"/>
      <c r="H25" s="88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40"/>
      <c r="C33" s="2341"/>
      <c r="D33" s="2341"/>
      <c r="E33" s="877"/>
      <c r="F33" s="877"/>
      <c r="G33" s="877"/>
      <c r="H33" s="879"/>
    </row>
    <row r="34" spans="2:8" x14ac:dyDescent="0.25">
      <c r="B34" s="2340"/>
      <c r="C34" s="2341"/>
      <c r="D34" s="2341"/>
      <c r="E34" s="877"/>
      <c r="F34" s="877"/>
      <c r="G34" s="877"/>
      <c r="H34" s="879"/>
    </row>
    <row r="35" spans="2:8" ht="15.75" thickBot="1" x14ac:dyDescent="0.3">
      <c r="B35" s="2342"/>
      <c r="C35" s="2343"/>
      <c r="D35" s="2343"/>
      <c r="E35" s="878"/>
      <c r="F35" s="878"/>
      <c r="G35" s="878"/>
      <c r="H35" s="880"/>
    </row>
    <row r="36" spans="2:8" ht="18.75" x14ac:dyDescent="0.3">
      <c r="G36" s="48" t="s">
        <v>443</v>
      </c>
      <c r="H36" s="64">
        <f>SUM(H13:H25)</f>
        <v>1982.7586206896553</v>
      </c>
    </row>
    <row r="37" spans="2:8" ht="18.75" x14ac:dyDescent="0.3">
      <c r="G37" s="48" t="s">
        <v>444</v>
      </c>
      <c r="H37" s="64">
        <f>+H36*0.16</f>
        <v>317.24137931034488</v>
      </c>
    </row>
    <row r="38" spans="2:8" ht="19.5" thickBot="1" x14ac:dyDescent="0.35">
      <c r="G38" s="49" t="s">
        <v>445</v>
      </c>
      <c r="H38" s="65">
        <f>+H36+H37</f>
        <v>2300</v>
      </c>
    </row>
    <row r="40" spans="2:8" x14ac:dyDescent="0.25">
      <c r="B40" s="2328"/>
      <c r="C40" s="2328"/>
      <c r="D40" s="2328"/>
      <c r="E40" s="2328"/>
      <c r="F40" s="2328"/>
    </row>
    <row r="41" spans="2:8" x14ac:dyDescent="0.25">
      <c r="B41" s="2328"/>
      <c r="C41" s="2328"/>
      <c r="D41" s="2328"/>
      <c r="E41" s="2328"/>
      <c r="F41" s="2328"/>
    </row>
    <row r="42" spans="2:8" x14ac:dyDescent="0.25">
      <c r="B42" s="2339" t="s">
        <v>446</v>
      </c>
      <c r="C42" s="2339"/>
      <c r="D42" s="2339"/>
      <c r="E42" s="2339" t="s">
        <v>447</v>
      </c>
      <c r="F42" s="2339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5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28515625" style="32" customWidth="1"/>
    <col min="4" max="4" width="16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-1813</v>
      </c>
      <c r="E5" s="874" t="s">
        <v>421</v>
      </c>
      <c r="F5" s="33" t="str">
        <f>VLOOKUP(F6,OBRAS!A1:B25,2,FALSE)</f>
        <v>VALENC, ENSINO, TAJO</v>
      </c>
      <c r="G5" s="1670" t="s">
        <v>423</v>
      </c>
      <c r="H5" s="1674">
        <v>46106</v>
      </c>
    </row>
    <row r="6" spans="2:8" ht="15.75" thickBot="1" x14ac:dyDescent="0.3">
      <c r="B6" s="1669"/>
      <c r="C6" s="1671"/>
      <c r="D6" s="1673"/>
      <c r="E6" s="875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DATOS'!A1:J107,7,FALSE)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DATOS'!A1:J108,3,FALSE)</f>
        <v>AV. MEXICO JAPON #412 INT. 55 MICROPARQUE INDUSTRIAL</v>
      </c>
      <c r="D8" s="38"/>
      <c r="E8" s="38"/>
      <c r="F8" s="37" t="s">
        <v>430</v>
      </c>
      <c r="G8" s="38" t="str">
        <f>VLOOKUP(C7,'BASE DATOS'!A1:J108,8,FALSE)</f>
        <v>LUBRICANTES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LBA880808D36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7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746</v>
      </c>
      <c r="C13" s="1679"/>
      <c r="D13" s="1679"/>
      <c r="E13" s="60">
        <v>4</v>
      </c>
      <c r="F13" s="60" t="s">
        <v>449</v>
      </c>
      <c r="G13" s="62">
        <v>414.2</v>
      </c>
      <c r="H13" s="56">
        <f>+E13*G13</f>
        <v>1656.8</v>
      </c>
    </row>
    <row r="14" spans="2:8" s="57" customFormat="1" ht="18.75" x14ac:dyDescent="0.3">
      <c r="B14" s="2351" t="s">
        <v>1352</v>
      </c>
      <c r="C14" s="2352"/>
      <c r="D14" s="2352"/>
      <c r="E14" s="891"/>
      <c r="F14" s="891"/>
      <c r="G14" s="892"/>
      <c r="H14" s="889">
        <f>+E14*G14</f>
        <v>0</v>
      </c>
    </row>
    <row r="15" spans="2:8" s="57" customFormat="1" ht="18.75" x14ac:dyDescent="0.3">
      <c r="B15" s="2349" t="s">
        <v>746</v>
      </c>
      <c r="C15" s="2350"/>
      <c r="D15" s="2350"/>
      <c r="E15" s="891">
        <v>3</v>
      </c>
      <c r="F15" s="891" t="s">
        <v>449</v>
      </c>
      <c r="G15" s="892">
        <v>414.2</v>
      </c>
      <c r="H15" s="889">
        <f t="shared" ref="H15:H24" si="0">+E15*G15</f>
        <v>1242.5999999999999</v>
      </c>
    </row>
    <row r="16" spans="2:8" s="57" customFormat="1" ht="18.75" x14ac:dyDescent="0.3">
      <c r="B16" s="2351" t="s">
        <v>1351</v>
      </c>
      <c r="C16" s="2352"/>
      <c r="D16" s="2352"/>
      <c r="E16" s="891"/>
      <c r="F16" s="891"/>
      <c r="G16" s="892"/>
      <c r="H16" s="889">
        <f t="shared" si="0"/>
        <v>0</v>
      </c>
    </row>
    <row r="17" spans="2:8" s="57" customFormat="1" ht="18.75" x14ac:dyDescent="0.3">
      <c r="B17" s="2349"/>
      <c r="C17" s="2350"/>
      <c r="D17" s="2350"/>
      <c r="E17" s="891"/>
      <c r="F17" s="891"/>
      <c r="G17" s="892"/>
      <c r="H17" s="889">
        <f t="shared" si="0"/>
        <v>0</v>
      </c>
    </row>
    <row r="18" spans="2:8" s="57" customFormat="1" ht="18.75" x14ac:dyDescent="0.3">
      <c r="B18" s="2349"/>
      <c r="C18" s="2350"/>
      <c r="D18" s="2350"/>
      <c r="E18" s="891"/>
      <c r="F18" s="891"/>
      <c r="G18" s="892"/>
      <c r="H18" s="889">
        <f t="shared" si="0"/>
        <v>0</v>
      </c>
    </row>
    <row r="19" spans="2:8" s="57" customFormat="1" ht="18.75" x14ac:dyDescent="0.3">
      <c r="B19" s="2349"/>
      <c r="C19" s="2350"/>
      <c r="D19" s="2350"/>
      <c r="E19" s="891"/>
      <c r="F19" s="891"/>
      <c r="G19" s="892"/>
      <c r="H19" s="889">
        <f t="shared" si="0"/>
        <v>0</v>
      </c>
    </row>
    <row r="20" spans="2:8" s="57" customFormat="1" ht="18.75" x14ac:dyDescent="0.3">
      <c r="B20" s="2349"/>
      <c r="C20" s="2350"/>
      <c r="D20" s="2350"/>
      <c r="E20" s="891"/>
      <c r="F20" s="891"/>
      <c r="G20" s="892"/>
      <c r="H20" s="889">
        <f t="shared" si="0"/>
        <v>0</v>
      </c>
    </row>
    <row r="21" spans="2:8" s="57" customFormat="1" ht="18.75" x14ac:dyDescent="0.3">
      <c r="B21" s="2349"/>
      <c r="C21" s="2350"/>
      <c r="D21" s="2350"/>
      <c r="E21" s="891"/>
      <c r="F21" s="891"/>
      <c r="G21" s="892"/>
      <c r="H21" s="889">
        <f t="shared" si="0"/>
        <v>0</v>
      </c>
    </row>
    <row r="22" spans="2:8" s="57" customFormat="1" ht="18.75" x14ac:dyDescent="0.3">
      <c r="B22" s="2349"/>
      <c r="C22" s="2350"/>
      <c r="D22" s="2350"/>
      <c r="E22" s="891"/>
      <c r="F22" s="891"/>
      <c r="G22" s="892"/>
      <c r="H22" s="889">
        <f t="shared" si="0"/>
        <v>0</v>
      </c>
    </row>
    <row r="23" spans="2:8" s="57" customFormat="1" ht="18.75" x14ac:dyDescent="0.3">
      <c r="B23" s="2349"/>
      <c r="C23" s="2350"/>
      <c r="D23" s="2350"/>
      <c r="E23" s="891"/>
      <c r="F23" s="891"/>
      <c r="G23" s="892"/>
      <c r="H23" s="889">
        <f t="shared" si="0"/>
        <v>0</v>
      </c>
    </row>
    <row r="24" spans="2:8" s="57" customFormat="1" ht="18.75" x14ac:dyDescent="0.3">
      <c r="B24" s="2349"/>
      <c r="C24" s="2350"/>
      <c r="D24" s="2350"/>
      <c r="E24" s="891"/>
      <c r="F24" s="891"/>
      <c r="G24" s="892"/>
      <c r="H24" s="889">
        <f t="shared" si="0"/>
        <v>0</v>
      </c>
    </row>
    <row r="25" spans="2:8" s="57" customFormat="1" ht="18.75" x14ac:dyDescent="0.3">
      <c r="B25" s="2349"/>
      <c r="C25" s="2350"/>
      <c r="D25" s="2350"/>
      <c r="E25" s="891"/>
      <c r="F25" s="891"/>
      <c r="G25" s="892"/>
      <c r="H25" s="89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45"/>
      <c r="C33" s="2346"/>
      <c r="D33" s="2346"/>
      <c r="E33" s="885"/>
      <c r="F33" s="885"/>
      <c r="G33" s="885"/>
      <c r="H33" s="887"/>
    </row>
    <row r="34" spans="2:8" x14ac:dyDescent="0.25">
      <c r="B34" s="2345"/>
      <c r="C34" s="2346"/>
      <c r="D34" s="2346"/>
      <c r="E34" s="885"/>
      <c r="F34" s="885"/>
      <c r="G34" s="885"/>
      <c r="H34" s="887"/>
    </row>
    <row r="35" spans="2:8" ht="15.75" thickBot="1" x14ac:dyDescent="0.3">
      <c r="B35" s="2347"/>
      <c r="C35" s="2348"/>
      <c r="D35" s="2348"/>
      <c r="E35" s="886"/>
      <c r="F35" s="886"/>
      <c r="G35" s="886"/>
      <c r="H35" s="888"/>
    </row>
    <row r="36" spans="2:8" ht="18.75" x14ac:dyDescent="0.3">
      <c r="G36" s="48" t="s">
        <v>443</v>
      </c>
      <c r="H36" s="64">
        <f>SUM(H13:H25)</f>
        <v>2899.3999999999996</v>
      </c>
    </row>
    <row r="37" spans="2:8" ht="18.75" x14ac:dyDescent="0.3">
      <c r="G37" s="48" t="s">
        <v>444</v>
      </c>
      <c r="H37" s="64">
        <f>+H36*0.16</f>
        <v>463.90399999999994</v>
      </c>
    </row>
    <row r="38" spans="2:8" ht="19.5" thickBot="1" x14ac:dyDescent="0.35">
      <c r="G38" s="49" t="s">
        <v>445</v>
      </c>
      <c r="H38" s="65">
        <f>+H36+H37</f>
        <v>3363.3039999999996</v>
      </c>
    </row>
    <row r="40" spans="2:8" x14ac:dyDescent="0.25">
      <c r="B40" s="2341"/>
      <c r="C40" s="2341"/>
      <c r="D40" s="2341"/>
      <c r="E40" s="2341"/>
      <c r="F40" s="2341"/>
    </row>
    <row r="41" spans="2:8" x14ac:dyDescent="0.25">
      <c r="B41" s="2341"/>
      <c r="C41" s="2341"/>
      <c r="D41" s="2341"/>
      <c r="E41" s="2341"/>
      <c r="F41" s="2341"/>
    </row>
    <row r="42" spans="2:8" x14ac:dyDescent="0.25">
      <c r="B42" s="2344" t="s">
        <v>446</v>
      </c>
      <c r="C42" s="2344"/>
      <c r="D42" s="2344"/>
      <c r="E42" s="2344" t="s">
        <v>447</v>
      </c>
      <c r="F42" s="2344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6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-1814</v>
      </c>
      <c r="E5" s="874" t="s">
        <v>421</v>
      </c>
      <c r="F5" s="33" t="str">
        <f>VLOOKUP(F6,OBRAS!A1:B25,2,FALSE)</f>
        <v>VALENC, ENSINO, TAJO</v>
      </c>
      <c r="G5" s="1670" t="s">
        <v>423</v>
      </c>
      <c r="H5" s="1674">
        <v>46106</v>
      </c>
    </row>
    <row r="6" spans="2:8" ht="15.75" thickBot="1" x14ac:dyDescent="0.3">
      <c r="B6" s="1669"/>
      <c r="C6" s="1671"/>
      <c r="D6" s="1673"/>
      <c r="E6" s="875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54</v>
      </c>
      <c r="D7" s="36"/>
      <c r="E7" s="36"/>
      <c r="F7" s="35" t="s">
        <v>429</v>
      </c>
      <c r="G7" s="36" t="str">
        <f>VLOOKUP(C7,'BASE DATOS'!A1:J107,7,FALSE)</f>
        <v>mspcelaya@hotmail.com</v>
      </c>
      <c r="H7" s="41"/>
    </row>
    <row r="8" spans="2:8" x14ac:dyDescent="0.25">
      <c r="B8" s="40" t="s">
        <v>425</v>
      </c>
      <c r="C8" s="38" t="str">
        <f>VLOOKUP(C7,'BASE DATOS'!A1:J108,3,FALSE)</f>
        <v>COL. ALAMOS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38024</v>
      </c>
      <c r="H9" s="42"/>
    </row>
    <row r="10" spans="2:8" x14ac:dyDescent="0.25">
      <c r="B10" s="40" t="s">
        <v>427</v>
      </c>
      <c r="C10" s="38" t="str">
        <f>VLOOKUP(C7,'BASE DATOS'!A1:J110,2,FALSE)</f>
        <v>MSP081218MVA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461 1718993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7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1353</v>
      </c>
      <c r="C13" s="1679"/>
      <c r="D13" s="1679"/>
      <c r="E13" s="60">
        <v>2</v>
      </c>
      <c r="F13" s="60" t="s">
        <v>449</v>
      </c>
      <c r="G13" s="62">
        <v>4184.91</v>
      </c>
      <c r="H13" s="56">
        <f>+E13*G13</f>
        <v>8369.82</v>
      </c>
    </row>
    <row r="14" spans="2:8" s="57" customFormat="1" ht="18.75" x14ac:dyDescent="0.3">
      <c r="B14" s="2351" t="s">
        <v>1354</v>
      </c>
      <c r="C14" s="2352"/>
      <c r="D14" s="2352"/>
      <c r="E14" s="891"/>
      <c r="F14" s="891"/>
      <c r="G14" s="892"/>
      <c r="H14" s="889">
        <f>+E14*G14</f>
        <v>0</v>
      </c>
    </row>
    <row r="15" spans="2:8" s="57" customFormat="1" ht="18.75" x14ac:dyDescent="0.3">
      <c r="B15" s="2349"/>
      <c r="C15" s="2350"/>
      <c r="D15" s="2350"/>
      <c r="E15" s="891"/>
      <c r="F15" s="891"/>
      <c r="G15" s="892"/>
      <c r="H15" s="889">
        <f t="shared" ref="H15:H24" si="0">+E15*G15</f>
        <v>0</v>
      </c>
    </row>
    <row r="16" spans="2:8" s="57" customFormat="1" ht="18.75" x14ac:dyDescent="0.3">
      <c r="B16" s="2349"/>
      <c r="C16" s="2350"/>
      <c r="D16" s="2350"/>
      <c r="E16" s="891"/>
      <c r="F16" s="891"/>
      <c r="G16" s="892"/>
      <c r="H16" s="889">
        <f t="shared" si="0"/>
        <v>0</v>
      </c>
    </row>
    <row r="17" spans="2:8" s="57" customFormat="1" ht="18.75" x14ac:dyDescent="0.3">
      <c r="B17" s="2349"/>
      <c r="C17" s="2350"/>
      <c r="D17" s="2350"/>
      <c r="E17" s="891"/>
      <c r="F17" s="891"/>
      <c r="G17" s="892"/>
      <c r="H17" s="889">
        <f t="shared" si="0"/>
        <v>0</v>
      </c>
    </row>
    <row r="18" spans="2:8" s="57" customFormat="1" ht="18.75" x14ac:dyDescent="0.3">
      <c r="B18" s="2349"/>
      <c r="C18" s="2350"/>
      <c r="D18" s="2350"/>
      <c r="E18" s="891"/>
      <c r="F18" s="891"/>
      <c r="G18" s="892"/>
      <c r="H18" s="889">
        <f t="shared" si="0"/>
        <v>0</v>
      </c>
    </row>
    <row r="19" spans="2:8" s="57" customFormat="1" ht="18.75" x14ac:dyDescent="0.3">
      <c r="B19" s="2349"/>
      <c r="C19" s="2350"/>
      <c r="D19" s="2350"/>
      <c r="E19" s="891"/>
      <c r="F19" s="891"/>
      <c r="G19" s="892"/>
      <c r="H19" s="889">
        <f t="shared" si="0"/>
        <v>0</v>
      </c>
    </row>
    <row r="20" spans="2:8" s="57" customFormat="1" ht="18.75" x14ac:dyDescent="0.3">
      <c r="B20" s="2349"/>
      <c r="C20" s="2350"/>
      <c r="D20" s="2350"/>
      <c r="E20" s="891"/>
      <c r="F20" s="891"/>
      <c r="G20" s="892"/>
      <c r="H20" s="889">
        <f t="shared" si="0"/>
        <v>0</v>
      </c>
    </row>
    <row r="21" spans="2:8" s="57" customFormat="1" ht="18.75" x14ac:dyDescent="0.3">
      <c r="B21" s="2349"/>
      <c r="C21" s="2350"/>
      <c r="D21" s="2350"/>
      <c r="E21" s="891"/>
      <c r="F21" s="891"/>
      <c r="G21" s="892"/>
      <c r="H21" s="889">
        <f t="shared" si="0"/>
        <v>0</v>
      </c>
    </row>
    <row r="22" spans="2:8" s="57" customFormat="1" ht="18.75" x14ac:dyDescent="0.3">
      <c r="B22" s="2349"/>
      <c r="C22" s="2350"/>
      <c r="D22" s="2350"/>
      <c r="E22" s="891"/>
      <c r="F22" s="891"/>
      <c r="G22" s="892"/>
      <c r="H22" s="889">
        <f t="shared" si="0"/>
        <v>0</v>
      </c>
    </row>
    <row r="23" spans="2:8" s="57" customFormat="1" ht="18.75" x14ac:dyDescent="0.3">
      <c r="B23" s="2349"/>
      <c r="C23" s="2350"/>
      <c r="D23" s="2350"/>
      <c r="E23" s="891"/>
      <c r="F23" s="891"/>
      <c r="G23" s="892"/>
      <c r="H23" s="889">
        <f t="shared" si="0"/>
        <v>0</v>
      </c>
    </row>
    <row r="24" spans="2:8" s="57" customFormat="1" ht="18.75" x14ac:dyDescent="0.3">
      <c r="B24" s="2349"/>
      <c r="C24" s="2350"/>
      <c r="D24" s="2350"/>
      <c r="E24" s="891"/>
      <c r="F24" s="891"/>
      <c r="G24" s="892"/>
      <c r="H24" s="889">
        <f t="shared" si="0"/>
        <v>0</v>
      </c>
    </row>
    <row r="25" spans="2:8" s="57" customFormat="1" ht="18.75" x14ac:dyDescent="0.3">
      <c r="B25" s="2349"/>
      <c r="C25" s="2350"/>
      <c r="D25" s="2350"/>
      <c r="E25" s="891"/>
      <c r="F25" s="891"/>
      <c r="G25" s="892"/>
      <c r="H25" s="89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45"/>
      <c r="C33" s="2346"/>
      <c r="D33" s="2346"/>
      <c r="E33" s="885"/>
      <c r="F33" s="885"/>
      <c r="G33" s="885"/>
      <c r="H33" s="887"/>
    </row>
    <row r="34" spans="2:8" x14ac:dyDescent="0.25">
      <c r="B34" s="2345"/>
      <c r="C34" s="2346"/>
      <c r="D34" s="2346"/>
      <c r="E34" s="885"/>
      <c r="F34" s="885"/>
      <c r="G34" s="885"/>
      <c r="H34" s="887"/>
    </row>
    <row r="35" spans="2:8" ht="15.75" thickBot="1" x14ac:dyDescent="0.3">
      <c r="B35" s="2347"/>
      <c r="C35" s="2348"/>
      <c r="D35" s="2348"/>
      <c r="E35" s="886"/>
      <c r="F35" s="886"/>
      <c r="G35" s="886"/>
      <c r="H35" s="888"/>
    </row>
    <row r="36" spans="2:8" ht="18.75" x14ac:dyDescent="0.3">
      <c r="G36" s="48" t="s">
        <v>443</v>
      </c>
      <c r="H36" s="64">
        <f>SUM(H13:H25)</f>
        <v>8369.82</v>
      </c>
    </row>
    <row r="37" spans="2:8" ht="18.75" x14ac:dyDescent="0.3">
      <c r="G37" s="48" t="s">
        <v>444</v>
      </c>
      <c r="H37" s="64">
        <f>+H36*0.16</f>
        <v>1339.1712</v>
      </c>
    </row>
    <row r="38" spans="2:8" ht="19.5" thickBot="1" x14ac:dyDescent="0.35">
      <c r="G38" s="49" t="s">
        <v>445</v>
      </c>
      <c r="H38" s="65">
        <f>+H36+H37</f>
        <v>9708.9912000000004</v>
      </c>
    </row>
    <row r="40" spans="2:8" x14ac:dyDescent="0.25">
      <c r="B40" s="2341"/>
      <c r="C40" s="2341"/>
      <c r="D40" s="2341"/>
      <c r="E40" s="2341"/>
      <c r="F40" s="2341"/>
    </row>
    <row r="41" spans="2:8" x14ac:dyDescent="0.25">
      <c r="B41" s="2341"/>
      <c r="C41" s="2341"/>
      <c r="D41" s="2341"/>
      <c r="E41" s="2341"/>
      <c r="F41" s="2341"/>
    </row>
    <row r="42" spans="2:8" x14ac:dyDescent="0.25">
      <c r="B42" s="2344" t="s">
        <v>446</v>
      </c>
      <c r="C42" s="2344"/>
      <c r="D42" s="2344"/>
      <c r="E42" s="2344" t="s">
        <v>447</v>
      </c>
      <c r="F42" s="2344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7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4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-1815</v>
      </c>
      <c r="E5" s="874" t="s">
        <v>421</v>
      </c>
      <c r="F5" s="33" t="str">
        <f>VLOOKUP(F6,OBRAS!A1:B25,2,FALSE)</f>
        <v>VALENC, ENSINO, TAJO</v>
      </c>
      <c r="G5" s="1670" t="s">
        <v>423</v>
      </c>
      <c r="H5" s="1674">
        <v>46107</v>
      </c>
    </row>
    <row r="6" spans="2:8" ht="15.75" thickBot="1" x14ac:dyDescent="0.3">
      <c r="B6" s="1669"/>
      <c r="C6" s="1671"/>
      <c r="D6" s="1673"/>
      <c r="E6" s="875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69</v>
      </c>
      <c r="D7" s="36"/>
      <c r="E7" s="36"/>
      <c r="F7" s="35" t="s">
        <v>429</v>
      </c>
      <c r="G7" s="36" t="str">
        <f>VLOOKUP(C7,'BASE DATOS'!A1:J107,7,FALSE)</f>
        <v>venta.cir@gmail.com</v>
      </c>
      <c r="H7" s="41"/>
    </row>
    <row r="8" spans="2:8" x14ac:dyDescent="0.25">
      <c r="B8" s="40" t="s">
        <v>425</v>
      </c>
      <c r="C8" s="38" t="str">
        <f>VLOOKUP(C7,'BASE DATOS'!A1:J108,3,FALSE)</f>
        <v>AV. PROLONGACION IRRIGACION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MCI2203021B2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461 2306541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7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1355</v>
      </c>
      <c r="C13" s="1679"/>
      <c r="D13" s="1679"/>
      <c r="E13" s="60">
        <v>2</v>
      </c>
      <c r="F13" s="60" t="s">
        <v>449</v>
      </c>
      <c r="G13" s="62">
        <v>3189.6550999999999</v>
      </c>
      <c r="H13" s="56">
        <f>+E13*G13</f>
        <v>6379.3101999999999</v>
      </c>
    </row>
    <row r="14" spans="2:8" s="57" customFormat="1" ht="18.75" x14ac:dyDescent="0.3">
      <c r="B14" s="2349" t="s">
        <v>1356</v>
      </c>
      <c r="C14" s="2350"/>
      <c r="D14" s="2350"/>
      <c r="E14" s="891">
        <v>1</v>
      </c>
      <c r="F14" s="891" t="s">
        <v>449</v>
      </c>
      <c r="G14" s="892">
        <v>1594.8275000000001</v>
      </c>
      <c r="H14" s="889">
        <f>+E14*G14</f>
        <v>1594.8275000000001</v>
      </c>
    </row>
    <row r="15" spans="2:8" s="57" customFormat="1" ht="18.75" x14ac:dyDescent="0.3">
      <c r="B15" s="2351" t="s">
        <v>1357</v>
      </c>
      <c r="C15" s="2352"/>
      <c r="D15" s="2352"/>
      <c r="E15" s="891"/>
      <c r="F15" s="891"/>
      <c r="G15" s="892"/>
      <c r="H15" s="889">
        <f t="shared" ref="H15:H24" si="0">+E15*G15</f>
        <v>0</v>
      </c>
    </row>
    <row r="16" spans="2:8" s="57" customFormat="1" ht="18.75" x14ac:dyDescent="0.3">
      <c r="B16" s="2349"/>
      <c r="C16" s="2350"/>
      <c r="D16" s="2350"/>
      <c r="E16" s="891"/>
      <c r="F16" s="891"/>
      <c r="G16" s="892"/>
      <c r="H16" s="889">
        <f t="shared" si="0"/>
        <v>0</v>
      </c>
    </row>
    <row r="17" spans="2:8" s="57" customFormat="1" ht="18.75" x14ac:dyDescent="0.3">
      <c r="B17" s="2349"/>
      <c r="C17" s="2350"/>
      <c r="D17" s="2350"/>
      <c r="E17" s="891"/>
      <c r="F17" s="891"/>
      <c r="G17" s="892"/>
      <c r="H17" s="889">
        <f t="shared" si="0"/>
        <v>0</v>
      </c>
    </row>
    <row r="18" spans="2:8" s="57" customFormat="1" ht="18.75" x14ac:dyDescent="0.3">
      <c r="B18" s="2349"/>
      <c r="C18" s="2350"/>
      <c r="D18" s="2350"/>
      <c r="E18" s="891"/>
      <c r="F18" s="891"/>
      <c r="G18" s="892"/>
      <c r="H18" s="889">
        <f t="shared" si="0"/>
        <v>0</v>
      </c>
    </row>
    <row r="19" spans="2:8" s="57" customFormat="1" ht="18.75" x14ac:dyDescent="0.3">
      <c r="B19" s="2349"/>
      <c r="C19" s="2350"/>
      <c r="D19" s="2350"/>
      <c r="E19" s="891"/>
      <c r="F19" s="891"/>
      <c r="G19" s="892"/>
      <c r="H19" s="889">
        <f t="shared" si="0"/>
        <v>0</v>
      </c>
    </row>
    <row r="20" spans="2:8" s="57" customFormat="1" ht="18.75" x14ac:dyDescent="0.3">
      <c r="B20" s="2349"/>
      <c r="C20" s="2350"/>
      <c r="D20" s="2350"/>
      <c r="E20" s="891"/>
      <c r="F20" s="891"/>
      <c r="G20" s="892"/>
      <c r="H20" s="889">
        <f t="shared" si="0"/>
        <v>0</v>
      </c>
    </row>
    <row r="21" spans="2:8" s="57" customFormat="1" ht="18.75" x14ac:dyDescent="0.3">
      <c r="B21" s="2349"/>
      <c r="C21" s="2350"/>
      <c r="D21" s="2350"/>
      <c r="E21" s="891"/>
      <c r="F21" s="891"/>
      <c r="G21" s="892"/>
      <c r="H21" s="889">
        <f t="shared" si="0"/>
        <v>0</v>
      </c>
    </row>
    <row r="22" spans="2:8" s="57" customFormat="1" ht="18.75" x14ac:dyDescent="0.3">
      <c r="B22" s="2349"/>
      <c r="C22" s="2350"/>
      <c r="D22" s="2350"/>
      <c r="E22" s="891"/>
      <c r="F22" s="891"/>
      <c r="G22" s="892"/>
      <c r="H22" s="889">
        <f t="shared" si="0"/>
        <v>0</v>
      </c>
    </row>
    <row r="23" spans="2:8" s="57" customFormat="1" ht="18.75" x14ac:dyDescent="0.3">
      <c r="B23" s="2349"/>
      <c r="C23" s="2350"/>
      <c r="D23" s="2350"/>
      <c r="E23" s="891"/>
      <c r="F23" s="891"/>
      <c r="G23" s="892"/>
      <c r="H23" s="889">
        <f t="shared" si="0"/>
        <v>0</v>
      </c>
    </row>
    <row r="24" spans="2:8" s="57" customFormat="1" ht="18.75" x14ac:dyDescent="0.3">
      <c r="B24" s="2349"/>
      <c r="C24" s="2350"/>
      <c r="D24" s="2350"/>
      <c r="E24" s="891"/>
      <c r="F24" s="891"/>
      <c r="G24" s="892"/>
      <c r="H24" s="889">
        <f t="shared" si="0"/>
        <v>0</v>
      </c>
    </row>
    <row r="25" spans="2:8" s="57" customFormat="1" ht="18.75" x14ac:dyDescent="0.3">
      <c r="B25" s="2349"/>
      <c r="C25" s="2350"/>
      <c r="D25" s="2350"/>
      <c r="E25" s="891"/>
      <c r="F25" s="891"/>
      <c r="G25" s="892"/>
      <c r="H25" s="89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45"/>
      <c r="C33" s="2346"/>
      <c r="D33" s="2346"/>
      <c r="E33" s="885"/>
      <c r="F33" s="885"/>
      <c r="G33" s="885"/>
      <c r="H33" s="887"/>
    </row>
    <row r="34" spans="2:8" x14ac:dyDescent="0.25">
      <c r="B34" s="2345"/>
      <c r="C34" s="2346"/>
      <c r="D34" s="2346"/>
      <c r="E34" s="885"/>
      <c r="F34" s="885"/>
      <c r="G34" s="885"/>
      <c r="H34" s="887"/>
    </row>
    <row r="35" spans="2:8" ht="15.75" thickBot="1" x14ac:dyDescent="0.3">
      <c r="B35" s="2347"/>
      <c r="C35" s="2348"/>
      <c r="D35" s="2348"/>
      <c r="E35" s="886"/>
      <c r="F35" s="886"/>
      <c r="G35" s="886"/>
      <c r="H35" s="888"/>
    </row>
    <row r="36" spans="2:8" ht="18.75" x14ac:dyDescent="0.3">
      <c r="G36" s="48" t="s">
        <v>443</v>
      </c>
      <c r="H36" s="64">
        <f>SUM(H13:H25)</f>
        <v>7974.1377000000002</v>
      </c>
    </row>
    <row r="37" spans="2:8" ht="18.75" x14ac:dyDescent="0.3">
      <c r="G37" s="48" t="s">
        <v>444</v>
      </c>
      <c r="H37" s="64">
        <f>+H36*0.16</f>
        <v>1275.862032</v>
      </c>
    </row>
    <row r="38" spans="2:8" ht="19.5" thickBot="1" x14ac:dyDescent="0.35">
      <c r="G38" s="49" t="s">
        <v>445</v>
      </c>
      <c r="H38" s="65">
        <f>+H36+H37</f>
        <v>9249.9997320000002</v>
      </c>
    </row>
    <row r="40" spans="2:8" x14ac:dyDescent="0.25">
      <c r="B40" s="2341"/>
      <c r="C40" s="2341"/>
      <c r="D40" s="2341"/>
      <c r="E40" s="2341"/>
      <c r="F40" s="2341"/>
    </row>
    <row r="41" spans="2:8" x14ac:dyDescent="0.25">
      <c r="B41" s="2341"/>
      <c r="C41" s="2341"/>
      <c r="D41" s="2341"/>
      <c r="E41" s="2341"/>
      <c r="F41" s="2341"/>
    </row>
    <row r="42" spans="2:8" x14ac:dyDescent="0.25">
      <c r="B42" s="2344" t="s">
        <v>446</v>
      </c>
      <c r="C42" s="2344"/>
      <c r="D42" s="2344"/>
      <c r="E42" s="2344" t="s">
        <v>447</v>
      </c>
      <c r="F42" s="2344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3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140625" style="32" customWidth="1"/>
    <col min="4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-1816</v>
      </c>
      <c r="E5" s="802" t="s">
        <v>421</v>
      </c>
      <c r="F5" s="33" t="str">
        <f>VLOOKUP(F6,OBRAS!A1:B25,2,FALSE)</f>
        <v>VALENC, ENSINO, TAJO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803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DATOS'!A1:J107,7,FALSE)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DATOS'!A1:J108,3,FALSE)</f>
        <v>SANTA ANA #206 INT. 4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37410</v>
      </c>
      <c r="H9" s="42"/>
    </row>
    <row r="10" spans="2:8" x14ac:dyDescent="0.25">
      <c r="B10" s="40" t="s">
        <v>427</v>
      </c>
      <c r="C10" s="38" t="str">
        <f>VLOOKUP(C7,'BASE DATOS'!A1:J110,2,FALSE)</f>
        <v>HEAC841104392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0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1312</v>
      </c>
      <c r="C13" s="1679"/>
      <c r="D13" s="1679"/>
      <c r="E13" s="60">
        <v>1</v>
      </c>
      <c r="F13" s="60" t="s">
        <v>449</v>
      </c>
      <c r="G13" s="62">
        <v>3887</v>
      </c>
      <c r="H13" s="56">
        <f>+E13*G13</f>
        <v>3887</v>
      </c>
    </row>
    <row r="14" spans="2:8" s="57" customFormat="1" ht="18.75" x14ac:dyDescent="0.3">
      <c r="B14" s="2281" t="s">
        <v>1313</v>
      </c>
      <c r="C14" s="2282"/>
      <c r="D14" s="2282"/>
      <c r="E14" s="814"/>
      <c r="F14" s="814"/>
      <c r="G14" s="815"/>
      <c r="H14" s="812">
        <f>+E14*G14</f>
        <v>0</v>
      </c>
    </row>
    <row r="15" spans="2:8" s="57" customFormat="1" ht="18.75" x14ac:dyDescent="0.3">
      <c r="B15" s="2279" t="s">
        <v>1314</v>
      </c>
      <c r="C15" s="2280"/>
      <c r="D15" s="2280"/>
      <c r="E15" s="814">
        <v>1</v>
      </c>
      <c r="F15" s="814" t="s">
        <v>449</v>
      </c>
      <c r="G15" s="815">
        <v>3487</v>
      </c>
      <c r="H15" s="812">
        <f t="shared" ref="H15:H24" si="0">+E15*G15</f>
        <v>3487</v>
      </c>
    </row>
    <row r="16" spans="2:8" s="57" customFormat="1" ht="18.75" x14ac:dyDescent="0.3">
      <c r="B16" s="2281" t="s">
        <v>1315</v>
      </c>
      <c r="C16" s="2282"/>
      <c r="D16" s="2282"/>
      <c r="E16" s="814"/>
      <c r="F16" s="814"/>
      <c r="G16" s="815"/>
      <c r="H16" s="812">
        <f t="shared" si="0"/>
        <v>0</v>
      </c>
    </row>
    <row r="17" spans="2:8" s="57" customFormat="1" ht="18.75" x14ac:dyDescent="0.3">
      <c r="B17" s="2279"/>
      <c r="C17" s="2280"/>
      <c r="D17" s="2280"/>
      <c r="E17" s="814"/>
      <c r="F17" s="814"/>
      <c r="G17" s="815"/>
      <c r="H17" s="812">
        <f t="shared" si="0"/>
        <v>0</v>
      </c>
    </row>
    <row r="18" spans="2:8" s="57" customFormat="1" ht="18.75" x14ac:dyDescent="0.3">
      <c r="B18" s="2279"/>
      <c r="C18" s="2280"/>
      <c r="D18" s="2280"/>
      <c r="E18" s="814"/>
      <c r="F18" s="814"/>
      <c r="G18" s="815"/>
      <c r="H18" s="812">
        <f t="shared" si="0"/>
        <v>0</v>
      </c>
    </row>
    <row r="19" spans="2:8" s="57" customFormat="1" ht="18.75" x14ac:dyDescent="0.3">
      <c r="B19" s="2279"/>
      <c r="C19" s="2280"/>
      <c r="D19" s="2280"/>
      <c r="E19" s="814"/>
      <c r="F19" s="814"/>
      <c r="G19" s="815"/>
      <c r="H19" s="812">
        <f t="shared" si="0"/>
        <v>0</v>
      </c>
    </row>
    <row r="20" spans="2:8" s="57" customFormat="1" ht="18.75" x14ac:dyDescent="0.3">
      <c r="B20" s="2279"/>
      <c r="C20" s="2280"/>
      <c r="D20" s="2280"/>
      <c r="E20" s="814"/>
      <c r="F20" s="814"/>
      <c r="G20" s="815"/>
      <c r="H20" s="812">
        <f t="shared" si="0"/>
        <v>0</v>
      </c>
    </row>
    <row r="21" spans="2:8" s="57" customFormat="1" ht="18.75" x14ac:dyDescent="0.3">
      <c r="B21" s="2279"/>
      <c r="C21" s="2280"/>
      <c r="D21" s="2280"/>
      <c r="E21" s="814"/>
      <c r="F21" s="814"/>
      <c r="G21" s="815"/>
      <c r="H21" s="812">
        <f t="shared" si="0"/>
        <v>0</v>
      </c>
    </row>
    <row r="22" spans="2:8" s="57" customFormat="1" ht="18.75" x14ac:dyDescent="0.3">
      <c r="B22" s="2279"/>
      <c r="C22" s="2280"/>
      <c r="D22" s="2280"/>
      <c r="E22" s="814"/>
      <c r="F22" s="814"/>
      <c r="G22" s="815"/>
      <c r="H22" s="812">
        <f t="shared" si="0"/>
        <v>0</v>
      </c>
    </row>
    <row r="23" spans="2:8" s="57" customFormat="1" ht="18.75" x14ac:dyDescent="0.3">
      <c r="B23" s="2279"/>
      <c r="C23" s="2280"/>
      <c r="D23" s="2280"/>
      <c r="E23" s="814"/>
      <c r="F23" s="814"/>
      <c r="G23" s="815"/>
      <c r="H23" s="812">
        <f t="shared" si="0"/>
        <v>0</v>
      </c>
    </row>
    <row r="24" spans="2:8" s="57" customFormat="1" ht="18.75" x14ac:dyDescent="0.3">
      <c r="B24" s="2279"/>
      <c r="C24" s="2280"/>
      <c r="D24" s="2280"/>
      <c r="E24" s="814"/>
      <c r="F24" s="814"/>
      <c r="G24" s="815"/>
      <c r="H24" s="812">
        <f t="shared" si="0"/>
        <v>0</v>
      </c>
    </row>
    <row r="25" spans="2:8" s="57" customFormat="1" ht="18.75" x14ac:dyDescent="0.3">
      <c r="B25" s="2279"/>
      <c r="C25" s="2280"/>
      <c r="D25" s="2280"/>
      <c r="E25" s="814"/>
      <c r="F25" s="814"/>
      <c r="G25" s="815"/>
      <c r="H25" s="81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284"/>
      <c r="C33" s="2285"/>
      <c r="D33" s="2285"/>
      <c r="E33" s="808"/>
      <c r="F33" s="808"/>
      <c r="G33" s="808"/>
      <c r="H33" s="810"/>
    </row>
    <row r="34" spans="2:8" x14ac:dyDescent="0.25">
      <c r="B34" s="2284"/>
      <c r="C34" s="2285"/>
      <c r="D34" s="2285"/>
      <c r="E34" s="808"/>
      <c r="F34" s="808"/>
      <c r="G34" s="808"/>
      <c r="H34" s="810"/>
    </row>
    <row r="35" spans="2:8" ht="15.75" thickBot="1" x14ac:dyDescent="0.3">
      <c r="B35" s="2286"/>
      <c r="C35" s="2287"/>
      <c r="D35" s="2287"/>
      <c r="E35" s="809"/>
      <c r="F35" s="809"/>
      <c r="G35" s="809"/>
      <c r="H35" s="811"/>
    </row>
    <row r="36" spans="2:8" ht="18.75" x14ac:dyDescent="0.3">
      <c r="G36" s="48" t="s">
        <v>443</v>
      </c>
      <c r="H36" s="64">
        <f>SUM(H13:H25)</f>
        <v>7374</v>
      </c>
    </row>
    <row r="37" spans="2:8" ht="18.75" x14ac:dyDescent="0.3">
      <c r="G37" s="48" t="s">
        <v>444</v>
      </c>
      <c r="H37" s="64">
        <f>+H36*0.16</f>
        <v>1179.8399999999999</v>
      </c>
    </row>
    <row r="38" spans="2:8" ht="19.5" thickBot="1" x14ac:dyDescent="0.35">
      <c r="G38" s="49" t="s">
        <v>445</v>
      </c>
      <c r="H38" s="65">
        <f>+H36+H37</f>
        <v>8553.84</v>
      </c>
    </row>
    <row r="40" spans="2:8" x14ac:dyDescent="0.25">
      <c r="B40" s="2274"/>
      <c r="C40" s="2274"/>
      <c r="D40" s="2274"/>
      <c r="E40" s="2274"/>
      <c r="F40" s="2274"/>
    </row>
    <row r="41" spans="2:8" x14ac:dyDescent="0.25">
      <c r="B41" s="2274"/>
      <c r="C41" s="2274"/>
      <c r="D41" s="2274"/>
      <c r="E41" s="2274"/>
      <c r="F41" s="2274"/>
    </row>
    <row r="42" spans="2:8" x14ac:dyDescent="0.25">
      <c r="B42" s="2283" t="s">
        <v>446</v>
      </c>
      <c r="C42" s="2283"/>
      <c r="D42" s="2283"/>
      <c r="E42" s="2283" t="s">
        <v>447</v>
      </c>
      <c r="F42" s="2283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DATOS'!$A$2:$A$100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8">
    <tabColor rgb="FFCCFF66"/>
    <pageSetUpPr fitToPage="1"/>
  </sheetPr>
  <dimension ref="B1:H44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" style="32" customWidth="1"/>
    <col min="4" max="4" width="16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1358</v>
      </c>
      <c r="E5" s="874" t="s">
        <v>421</v>
      </c>
      <c r="F5" s="33" t="str">
        <f>VLOOKUP(F6,OBRAS!A1:B25,2,FALSE)</f>
        <v>LA VALENCIA</v>
      </c>
      <c r="G5" s="1670" t="s">
        <v>423</v>
      </c>
      <c r="H5" s="1674">
        <v>46120</v>
      </c>
    </row>
    <row r="6" spans="2:8" ht="15.75" thickBot="1" x14ac:dyDescent="0.3">
      <c r="B6" s="1669"/>
      <c r="C6" s="1671"/>
      <c r="D6" s="1673"/>
      <c r="E6" s="875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135</v>
      </c>
      <c r="D7" s="36"/>
      <c r="E7" s="36"/>
      <c r="F7" s="35" t="s">
        <v>429</v>
      </c>
      <c r="G7" s="36" t="str">
        <f>VLOOKUP(C7,'BASE DATOS'!A1:J107,7,FALSE)</f>
        <v>roberto.mual87@gmail.com</v>
      </c>
      <c r="H7" s="41"/>
    </row>
    <row r="8" spans="2:8" x14ac:dyDescent="0.25">
      <c r="B8" s="40" t="s">
        <v>425</v>
      </c>
      <c r="C8" s="38" t="str">
        <f>VLOOKUP(C7,'BASE DATOS'!A1:J108,3,FALSE)</f>
        <v>CUAHUTEMOC #705 CENTRO</v>
      </c>
      <c r="D8" s="38"/>
      <c r="E8" s="38"/>
      <c r="F8" s="37" t="s">
        <v>430</v>
      </c>
      <c r="G8" s="38" t="str">
        <f>VLOOKUP(C7,'BASE DATOS'!A1:J108,8,FALSE)</f>
        <v>TORNO</v>
      </c>
      <c r="H8" s="42"/>
    </row>
    <row r="9" spans="2:8" x14ac:dyDescent="0.25">
      <c r="B9" s="40" t="s">
        <v>426</v>
      </c>
      <c r="C9" s="38" t="str">
        <f>VLOOKUP(C7,'BASE DATOS'!A1:J109,4,FALSE)</f>
        <v>VILLAGRAN, GTO.</v>
      </c>
      <c r="D9" s="38"/>
      <c r="E9" s="38"/>
      <c r="F9" s="37" t="s">
        <v>431</v>
      </c>
      <c r="G9" s="50">
        <f>VLOOKUP(C7,'BASE DATOS'!A1:J109,9,FALSE)</f>
        <v>38260</v>
      </c>
      <c r="H9" s="42"/>
    </row>
    <row r="10" spans="2:8" x14ac:dyDescent="0.25">
      <c r="B10" s="40" t="s">
        <v>427</v>
      </c>
      <c r="C10" s="38" t="str">
        <f>VLOOKUP(C7,'BASE DATOS'!A1:J110,2,FALSE)</f>
        <v>MUAR871212S46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7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1359</v>
      </c>
      <c r="C13" s="1679"/>
      <c r="D13" s="1679"/>
      <c r="E13" s="60">
        <v>2</v>
      </c>
      <c r="F13" s="60" t="s">
        <v>449</v>
      </c>
      <c r="G13" s="62">
        <v>2745</v>
      </c>
      <c r="H13" s="56">
        <f>+E13*G13</f>
        <v>5490</v>
      </c>
    </row>
    <row r="14" spans="2:8" s="57" customFormat="1" ht="18.75" x14ac:dyDescent="0.3">
      <c r="B14" s="2349" t="s">
        <v>1360</v>
      </c>
      <c r="C14" s="2350"/>
      <c r="D14" s="2350"/>
      <c r="E14" s="891"/>
      <c r="F14" s="891"/>
      <c r="G14" s="892"/>
      <c r="H14" s="889">
        <f>+E14*G14</f>
        <v>0</v>
      </c>
    </row>
    <row r="15" spans="2:8" s="57" customFormat="1" ht="18.75" x14ac:dyDescent="0.3">
      <c r="B15" s="2351" t="s">
        <v>806</v>
      </c>
      <c r="C15" s="2352"/>
      <c r="D15" s="2352"/>
      <c r="E15" s="891"/>
      <c r="F15" s="891"/>
      <c r="G15" s="892"/>
      <c r="H15" s="889">
        <f t="shared" ref="H15:H24" si="0">+E15*G15</f>
        <v>0</v>
      </c>
    </row>
    <row r="16" spans="2:8" s="57" customFormat="1" ht="18.75" x14ac:dyDescent="0.3">
      <c r="B16" s="2349"/>
      <c r="C16" s="2350"/>
      <c r="D16" s="2350"/>
      <c r="E16" s="891"/>
      <c r="F16" s="891"/>
      <c r="G16" s="892"/>
      <c r="H16" s="889">
        <f t="shared" si="0"/>
        <v>0</v>
      </c>
    </row>
    <row r="17" spans="2:8" s="57" customFormat="1" ht="18.75" x14ac:dyDescent="0.3">
      <c r="B17" s="2349"/>
      <c r="C17" s="2350"/>
      <c r="D17" s="2350"/>
      <c r="E17" s="891"/>
      <c r="F17" s="891"/>
      <c r="G17" s="892"/>
      <c r="H17" s="889">
        <f t="shared" si="0"/>
        <v>0</v>
      </c>
    </row>
    <row r="18" spans="2:8" s="57" customFormat="1" ht="18.75" x14ac:dyDescent="0.3">
      <c r="B18" s="2349"/>
      <c r="C18" s="2350"/>
      <c r="D18" s="2350"/>
      <c r="E18" s="891"/>
      <c r="F18" s="891"/>
      <c r="G18" s="892"/>
      <c r="H18" s="889">
        <f t="shared" si="0"/>
        <v>0</v>
      </c>
    </row>
    <row r="19" spans="2:8" s="57" customFormat="1" ht="18.75" x14ac:dyDescent="0.3">
      <c r="B19" s="2349"/>
      <c r="C19" s="2350"/>
      <c r="D19" s="2350"/>
      <c r="E19" s="891"/>
      <c r="F19" s="891"/>
      <c r="G19" s="892"/>
      <c r="H19" s="889">
        <f t="shared" si="0"/>
        <v>0</v>
      </c>
    </row>
    <row r="20" spans="2:8" s="57" customFormat="1" ht="18.75" x14ac:dyDescent="0.3">
      <c r="B20" s="2349"/>
      <c r="C20" s="2350"/>
      <c r="D20" s="2350"/>
      <c r="E20" s="891"/>
      <c r="F20" s="891"/>
      <c r="G20" s="892"/>
      <c r="H20" s="889">
        <f t="shared" si="0"/>
        <v>0</v>
      </c>
    </row>
    <row r="21" spans="2:8" s="57" customFormat="1" ht="18.75" x14ac:dyDescent="0.3">
      <c r="B21" s="2349"/>
      <c r="C21" s="2350"/>
      <c r="D21" s="2350"/>
      <c r="E21" s="891"/>
      <c r="F21" s="891"/>
      <c r="G21" s="892"/>
      <c r="H21" s="889">
        <f t="shared" si="0"/>
        <v>0</v>
      </c>
    </row>
    <row r="22" spans="2:8" s="57" customFormat="1" ht="18.75" x14ac:dyDescent="0.3">
      <c r="B22" s="2349"/>
      <c r="C22" s="2350"/>
      <c r="D22" s="2350"/>
      <c r="E22" s="891"/>
      <c r="F22" s="891"/>
      <c r="G22" s="892"/>
      <c r="H22" s="889">
        <f t="shared" si="0"/>
        <v>0</v>
      </c>
    </row>
    <row r="23" spans="2:8" s="57" customFormat="1" ht="18.75" x14ac:dyDescent="0.3">
      <c r="B23" s="2349"/>
      <c r="C23" s="2350"/>
      <c r="D23" s="2350"/>
      <c r="E23" s="891"/>
      <c r="F23" s="891"/>
      <c r="G23" s="892"/>
      <c r="H23" s="889">
        <f t="shared" si="0"/>
        <v>0</v>
      </c>
    </row>
    <row r="24" spans="2:8" s="57" customFormat="1" ht="18.75" x14ac:dyDescent="0.3">
      <c r="B24" s="2349"/>
      <c r="C24" s="2350"/>
      <c r="D24" s="2350"/>
      <c r="E24" s="891"/>
      <c r="F24" s="891"/>
      <c r="G24" s="892"/>
      <c r="H24" s="889">
        <f t="shared" si="0"/>
        <v>0</v>
      </c>
    </row>
    <row r="25" spans="2:8" s="57" customFormat="1" ht="18.75" x14ac:dyDescent="0.3">
      <c r="B25" s="2349"/>
      <c r="C25" s="2350"/>
      <c r="D25" s="2350"/>
      <c r="E25" s="891"/>
      <c r="F25" s="891"/>
      <c r="G25" s="892"/>
      <c r="H25" s="89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45"/>
      <c r="C33" s="2346"/>
      <c r="D33" s="2346"/>
      <c r="E33" s="885"/>
      <c r="F33" s="885"/>
      <c r="G33" s="885"/>
      <c r="H33" s="887"/>
    </row>
    <row r="34" spans="2:8" x14ac:dyDescent="0.25">
      <c r="B34" s="2345"/>
      <c r="C34" s="2346"/>
      <c r="D34" s="2346"/>
      <c r="E34" s="885"/>
      <c r="F34" s="885"/>
      <c r="G34" s="885"/>
      <c r="H34" s="887"/>
    </row>
    <row r="35" spans="2:8" ht="15.75" thickBot="1" x14ac:dyDescent="0.3">
      <c r="B35" s="2347"/>
      <c r="C35" s="2348"/>
      <c r="D35" s="2348"/>
      <c r="E35" s="886"/>
      <c r="F35" s="886"/>
      <c r="G35" s="886"/>
      <c r="H35" s="888"/>
    </row>
    <row r="36" spans="2:8" ht="18.75" x14ac:dyDescent="0.3">
      <c r="G36" s="48" t="s">
        <v>443</v>
      </c>
      <c r="H36" s="64">
        <f>SUM(H13:H25)</f>
        <v>5490</v>
      </c>
    </row>
    <row r="37" spans="2:8" ht="18.75" x14ac:dyDescent="0.3">
      <c r="G37" s="48" t="s">
        <v>444</v>
      </c>
      <c r="H37" s="64">
        <f>+H36*0.16</f>
        <v>878.4</v>
      </c>
    </row>
    <row r="38" spans="2:8" ht="18.75" x14ac:dyDescent="0.3">
      <c r="G38" s="48" t="s">
        <v>1361</v>
      </c>
      <c r="H38" s="64">
        <f>+H36*1.25%</f>
        <v>68.625</v>
      </c>
    </row>
    <row r="39" spans="2:8" ht="18.75" x14ac:dyDescent="0.3">
      <c r="G39" s="48" t="s">
        <v>1362</v>
      </c>
      <c r="H39" s="64">
        <f>+H36*2%</f>
        <v>109.8</v>
      </c>
    </row>
    <row r="40" spans="2:8" ht="19.5" thickBot="1" x14ac:dyDescent="0.35">
      <c r="G40" s="49" t="s">
        <v>445</v>
      </c>
      <c r="H40" s="65">
        <f>+H36+H37-H38-H39</f>
        <v>6189.9749999999995</v>
      </c>
    </row>
    <row r="42" spans="2:8" x14ac:dyDescent="0.25">
      <c r="B42" s="2341"/>
      <c r="C42" s="2341"/>
      <c r="D42" s="2341"/>
      <c r="E42" s="2341"/>
      <c r="F42" s="2341"/>
    </row>
    <row r="43" spans="2:8" x14ac:dyDescent="0.25">
      <c r="B43" s="2341"/>
      <c r="C43" s="2341"/>
      <c r="D43" s="2341"/>
      <c r="E43" s="2341"/>
      <c r="F43" s="2341"/>
    </row>
    <row r="44" spans="2:8" x14ac:dyDescent="0.25">
      <c r="B44" s="2344" t="s">
        <v>446</v>
      </c>
      <c r="C44" s="2344"/>
      <c r="D44" s="2344"/>
      <c r="E44" s="2344" t="s">
        <v>447</v>
      </c>
      <c r="F44" s="2344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9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" style="32" customWidth="1"/>
    <col min="4" max="4" width="15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1363</v>
      </c>
      <c r="E5" s="874" t="s">
        <v>421</v>
      </c>
      <c r="F5" s="33" t="str">
        <f>VLOOKUP(F6,OBRAS!A1:B25,2,FALSE)</f>
        <v>LA VALENCIA</v>
      </c>
      <c r="G5" s="1670" t="s">
        <v>423</v>
      </c>
      <c r="H5" s="1674">
        <v>46120</v>
      </c>
    </row>
    <row r="6" spans="2:8" ht="15.75" thickBot="1" x14ac:dyDescent="0.3">
      <c r="B6" s="1669"/>
      <c r="C6" s="1671"/>
      <c r="D6" s="1673"/>
      <c r="E6" s="875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359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CARRET. ALTERNA CEL-VILLA KM. 5.86 2DA FRACC. CRESPO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38110</v>
      </c>
      <c r="H9" s="42"/>
    </row>
    <row r="10" spans="2:8" x14ac:dyDescent="0.25">
      <c r="B10" s="40" t="s">
        <v>427</v>
      </c>
      <c r="C10" s="38" t="str">
        <f>VLOOKUP(C7,'BASE DATOS'!A1:J110,2,FALSE)</f>
        <v>CST17050131A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>
        <f>VLOOKUP(C7,'BASE DATOS'!A1:J111,6,FALSE)</f>
        <v>4616140786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7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1364</v>
      </c>
      <c r="C13" s="1679"/>
      <c r="D13" s="1679"/>
      <c r="E13" s="60">
        <v>1</v>
      </c>
      <c r="F13" s="60" t="s">
        <v>449</v>
      </c>
      <c r="G13" s="62">
        <v>1030</v>
      </c>
      <c r="H13" s="56">
        <f>+E13*G13</f>
        <v>1030</v>
      </c>
    </row>
    <row r="14" spans="2:8" s="57" customFormat="1" ht="18.75" x14ac:dyDescent="0.3">
      <c r="B14" s="2349" t="s">
        <v>1365</v>
      </c>
      <c r="C14" s="2350"/>
      <c r="D14" s="2350"/>
      <c r="E14" s="891">
        <v>1</v>
      </c>
      <c r="F14" s="891" t="s">
        <v>449</v>
      </c>
      <c r="G14" s="892">
        <v>950</v>
      </c>
      <c r="H14" s="889">
        <f>+E14*G14</f>
        <v>950</v>
      </c>
    </row>
    <row r="15" spans="2:8" s="57" customFormat="1" ht="18.75" x14ac:dyDescent="0.3">
      <c r="B15" s="2349" t="s">
        <v>1366</v>
      </c>
      <c r="C15" s="2350"/>
      <c r="D15" s="2350"/>
      <c r="E15" s="891">
        <v>1</v>
      </c>
      <c r="F15" s="891" t="s">
        <v>449</v>
      </c>
      <c r="G15" s="892">
        <v>11400</v>
      </c>
      <c r="H15" s="889">
        <f t="shared" ref="H15:H24" si="0">+E15*G15</f>
        <v>11400</v>
      </c>
    </row>
    <row r="16" spans="2:8" s="57" customFormat="1" ht="18.75" x14ac:dyDescent="0.3">
      <c r="B16" s="2351" t="s">
        <v>806</v>
      </c>
      <c r="C16" s="2352"/>
      <c r="D16" s="2352"/>
      <c r="E16" s="891"/>
      <c r="F16" s="891"/>
      <c r="G16" s="892"/>
      <c r="H16" s="889">
        <f t="shared" si="0"/>
        <v>0</v>
      </c>
    </row>
    <row r="17" spans="2:8" s="57" customFormat="1" ht="18.75" x14ac:dyDescent="0.3">
      <c r="B17" s="2349"/>
      <c r="C17" s="2350"/>
      <c r="D17" s="2350"/>
      <c r="E17" s="891"/>
      <c r="F17" s="891"/>
      <c r="G17" s="892"/>
      <c r="H17" s="889">
        <f t="shared" si="0"/>
        <v>0</v>
      </c>
    </row>
    <row r="18" spans="2:8" s="57" customFormat="1" ht="18.75" x14ac:dyDescent="0.3">
      <c r="B18" s="2349"/>
      <c r="C18" s="2350"/>
      <c r="D18" s="2350"/>
      <c r="E18" s="891"/>
      <c r="F18" s="891"/>
      <c r="G18" s="892"/>
      <c r="H18" s="889">
        <f t="shared" si="0"/>
        <v>0</v>
      </c>
    </row>
    <row r="19" spans="2:8" s="57" customFormat="1" ht="18.75" x14ac:dyDescent="0.3">
      <c r="B19" s="2349"/>
      <c r="C19" s="2350"/>
      <c r="D19" s="2350"/>
      <c r="E19" s="891"/>
      <c r="F19" s="891"/>
      <c r="G19" s="892"/>
      <c r="H19" s="889">
        <f t="shared" si="0"/>
        <v>0</v>
      </c>
    </row>
    <row r="20" spans="2:8" s="57" customFormat="1" ht="18.75" x14ac:dyDescent="0.3">
      <c r="B20" s="2349"/>
      <c r="C20" s="2350"/>
      <c r="D20" s="2350"/>
      <c r="E20" s="891"/>
      <c r="F20" s="891"/>
      <c r="G20" s="892"/>
      <c r="H20" s="889">
        <f t="shared" si="0"/>
        <v>0</v>
      </c>
    </row>
    <row r="21" spans="2:8" s="57" customFormat="1" ht="18.75" x14ac:dyDescent="0.3">
      <c r="B21" s="2349"/>
      <c r="C21" s="2350"/>
      <c r="D21" s="2350"/>
      <c r="E21" s="891"/>
      <c r="F21" s="891"/>
      <c r="G21" s="892"/>
      <c r="H21" s="889">
        <f t="shared" si="0"/>
        <v>0</v>
      </c>
    </row>
    <row r="22" spans="2:8" s="57" customFormat="1" ht="18.75" x14ac:dyDescent="0.3">
      <c r="B22" s="2349"/>
      <c r="C22" s="2350"/>
      <c r="D22" s="2350"/>
      <c r="E22" s="891"/>
      <c r="F22" s="891"/>
      <c r="G22" s="892"/>
      <c r="H22" s="889">
        <f t="shared" si="0"/>
        <v>0</v>
      </c>
    </row>
    <row r="23" spans="2:8" s="57" customFormat="1" ht="18.75" x14ac:dyDescent="0.3">
      <c r="B23" s="2349"/>
      <c r="C23" s="2350"/>
      <c r="D23" s="2350"/>
      <c r="E23" s="891"/>
      <c r="F23" s="891"/>
      <c r="G23" s="892"/>
      <c r="H23" s="889">
        <f t="shared" si="0"/>
        <v>0</v>
      </c>
    </row>
    <row r="24" spans="2:8" s="57" customFormat="1" ht="18.75" x14ac:dyDescent="0.3">
      <c r="B24" s="2349"/>
      <c r="C24" s="2350"/>
      <c r="D24" s="2350"/>
      <c r="E24" s="891"/>
      <c r="F24" s="891"/>
      <c r="G24" s="892"/>
      <c r="H24" s="889">
        <f t="shared" si="0"/>
        <v>0</v>
      </c>
    </row>
    <row r="25" spans="2:8" s="57" customFormat="1" ht="18.75" x14ac:dyDescent="0.3">
      <c r="B25" s="2349"/>
      <c r="C25" s="2350"/>
      <c r="D25" s="2350"/>
      <c r="E25" s="891"/>
      <c r="F25" s="891"/>
      <c r="G25" s="892"/>
      <c r="H25" s="89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45"/>
      <c r="C33" s="2346"/>
      <c r="D33" s="2346"/>
      <c r="E33" s="885"/>
      <c r="F33" s="885"/>
      <c r="G33" s="885"/>
      <c r="H33" s="887"/>
    </row>
    <row r="34" spans="2:8" x14ac:dyDescent="0.25">
      <c r="B34" s="2345"/>
      <c r="C34" s="2346"/>
      <c r="D34" s="2346"/>
      <c r="E34" s="885"/>
      <c r="F34" s="885"/>
      <c r="G34" s="885"/>
      <c r="H34" s="887"/>
    </row>
    <row r="35" spans="2:8" ht="15.75" thickBot="1" x14ac:dyDescent="0.3">
      <c r="B35" s="2347"/>
      <c r="C35" s="2348"/>
      <c r="D35" s="2348"/>
      <c r="E35" s="886"/>
      <c r="F35" s="886"/>
      <c r="G35" s="886"/>
      <c r="H35" s="888"/>
    </row>
    <row r="36" spans="2:8" ht="18.75" x14ac:dyDescent="0.3">
      <c r="G36" s="48" t="s">
        <v>443</v>
      </c>
      <c r="H36" s="64">
        <f>SUM(H13:H25)</f>
        <v>13380</v>
      </c>
    </row>
    <row r="37" spans="2:8" ht="18.75" x14ac:dyDescent="0.3">
      <c r="G37" s="48" t="s">
        <v>444</v>
      </c>
      <c r="H37" s="64">
        <f>+H36*0.16</f>
        <v>2140.8000000000002</v>
      </c>
    </row>
    <row r="38" spans="2:8" ht="19.5" thickBot="1" x14ac:dyDescent="0.35">
      <c r="G38" s="49" t="s">
        <v>445</v>
      </c>
      <c r="H38" s="65">
        <f>+H36+H37</f>
        <v>15520.8</v>
      </c>
    </row>
    <row r="40" spans="2:8" x14ac:dyDescent="0.25">
      <c r="B40" s="2341"/>
      <c r="C40" s="2341"/>
      <c r="D40" s="2341"/>
      <c r="E40" s="2341"/>
      <c r="F40" s="2341"/>
    </row>
    <row r="41" spans="2:8" x14ac:dyDescent="0.25">
      <c r="B41" s="2341"/>
      <c r="C41" s="2341"/>
      <c r="D41" s="2341"/>
      <c r="E41" s="2341"/>
      <c r="F41" s="2341"/>
    </row>
    <row r="42" spans="2:8" x14ac:dyDescent="0.25">
      <c r="B42" s="2344" t="s">
        <v>446</v>
      </c>
      <c r="C42" s="2344"/>
      <c r="D42" s="2344"/>
      <c r="E42" s="2344" t="s">
        <v>447</v>
      </c>
      <c r="F42" s="2344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0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5703125" style="32" customWidth="1"/>
    <col min="4" max="4" width="14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1372</v>
      </c>
      <c r="E5" s="893" t="s">
        <v>421</v>
      </c>
      <c r="F5" s="33" t="str">
        <f>VLOOKUP(F6,OBRAS!A1:B25,2,FALSE)</f>
        <v>LA VALENCIA</v>
      </c>
      <c r="G5" s="1670" t="s">
        <v>423</v>
      </c>
      <c r="H5" s="1674">
        <v>46121</v>
      </c>
    </row>
    <row r="6" spans="2:8" ht="15.75" thickBot="1" x14ac:dyDescent="0.3">
      <c r="B6" s="1669"/>
      <c r="C6" s="1671"/>
      <c r="D6" s="1673"/>
      <c r="E6" s="894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190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NAUCALPAN DE JUAREZ, MEX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MEXICO</v>
      </c>
      <c r="D9" s="38"/>
      <c r="E9" s="38"/>
      <c r="F9" s="37" t="s">
        <v>431</v>
      </c>
      <c r="G9" s="50">
        <f>VLOOKUP(C7,'BASE DATOS'!A1:J109,9,FALSE)</f>
        <v>53310</v>
      </c>
      <c r="H9" s="42"/>
    </row>
    <row r="10" spans="2:8" x14ac:dyDescent="0.25">
      <c r="B10" s="40" t="s">
        <v>427</v>
      </c>
      <c r="C10" s="38" t="str">
        <f>VLOOKUP(C7,'BASE DATOS'!A1:J110,2,FALSE)</f>
        <v>DEJ200819EYA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9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1373</v>
      </c>
      <c r="C13" s="1679"/>
      <c r="D13" s="1679"/>
      <c r="E13" s="60">
        <v>1</v>
      </c>
      <c r="F13" s="60" t="s">
        <v>449</v>
      </c>
      <c r="G13" s="62">
        <v>8000</v>
      </c>
      <c r="H13" s="56">
        <f>+E13*G13</f>
        <v>8000</v>
      </c>
    </row>
    <row r="14" spans="2:8" s="57" customFormat="1" ht="18.75" x14ac:dyDescent="0.3">
      <c r="B14" s="2355" t="s">
        <v>1374</v>
      </c>
      <c r="C14" s="2356"/>
      <c r="D14" s="2356"/>
      <c r="E14" s="902">
        <v>1</v>
      </c>
      <c r="F14" s="902" t="s">
        <v>449</v>
      </c>
      <c r="G14" s="903">
        <v>2500</v>
      </c>
      <c r="H14" s="904">
        <f>+E14*G14</f>
        <v>2500</v>
      </c>
    </row>
    <row r="15" spans="2:8" s="57" customFormat="1" ht="18.75" x14ac:dyDescent="0.3">
      <c r="B15" s="2355" t="s">
        <v>1375</v>
      </c>
      <c r="C15" s="2356"/>
      <c r="D15" s="2356"/>
      <c r="E15" s="902">
        <v>1</v>
      </c>
      <c r="F15" s="902" t="s">
        <v>449</v>
      </c>
      <c r="G15" s="903">
        <v>1600</v>
      </c>
      <c r="H15" s="904">
        <f t="shared" ref="H15:H24" si="0">+E15*G15</f>
        <v>1600</v>
      </c>
    </row>
    <row r="16" spans="2:8" s="57" customFormat="1" ht="18.75" x14ac:dyDescent="0.3">
      <c r="B16" s="2355" t="s">
        <v>851</v>
      </c>
      <c r="C16" s="2356"/>
      <c r="D16" s="2356"/>
      <c r="E16" s="902">
        <v>1</v>
      </c>
      <c r="F16" s="902" t="s">
        <v>462</v>
      </c>
      <c r="G16" s="903">
        <v>4000</v>
      </c>
      <c r="H16" s="904">
        <f t="shared" si="0"/>
        <v>4000</v>
      </c>
    </row>
    <row r="17" spans="2:8" s="57" customFormat="1" ht="18.75" x14ac:dyDescent="0.3">
      <c r="B17" s="2353" t="s">
        <v>806</v>
      </c>
      <c r="C17" s="2354"/>
      <c r="D17" s="2354"/>
      <c r="E17" s="902"/>
      <c r="F17" s="902"/>
      <c r="G17" s="903"/>
      <c r="H17" s="904">
        <f t="shared" si="0"/>
        <v>0</v>
      </c>
    </row>
    <row r="18" spans="2:8" s="57" customFormat="1" ht="18.75" x14ac:dyDescent="0.3">
      <c r="B18" s="2355"/>
      <c r="C18" s="2356"/>
      <c r="D18" s="2356"/>
      <c r="E18" s="902"/>
      <c r="F18" s="902"/>
      <c r="G18" s="903"/>
      <c r="H18" s="904">
        <f t="shared" si="0"/>
        <v>0</v>
      </c>
    </row>
    <row r="19" spans="2:8" s="57" customFormat="1" ht="18.75" x14ac:dyDescent="0.3">
      <c r="B19" s="2355"/>
      <c r="C19" s="2356"/>
      <c r="D19" s="2356"/>
      <c r="E19" s="902"/>
      <c r="F19" s="902"/>
      <c r="G19" s="903"/>
      <c r="H19" s="904">
        <f t="shared" si="0"/>
        <v>0</v>
      </c>
    </row>
    <row r="20" spans="2:8" s="57" customFormat="1" ht="18.75" x14ac:dyDescent="0.3">
      <c r="B20" s="2355"/>
      <c r="C20" s="2356"/>
      <c r="D20" s="2356"/>
      <c r="E20" s="902"/>
      <c r="F20" s="902"/>
      <c r="G20" s="903"/>
      <c r="H20" s="904">
        <f t="shared" si="0"/>
        <v>0</v>
      </c>
    </row>
    <row r="21" spans="2:8" s="57" customFormat="1" ht="18.75" x14ac:dyDescent="0.3">
      <c r="B21" s="2355"/>
      <c r="C21" s="2356"/>
      <c r="D21" s="2356"/>
      <c r="E21" s="902"/>
      <c r="F21" s="902"/>
      <c r="G21" s="903"/>
      <c r="H21" s="904">
        <f t="shared" si="0"/>
        <v>0</v>
      </c>
    </row>
    <row r="22" spans="2:8" s="57" customFormat="1" ht="18.75" x14ac:dyDescent="0.3">
      <c r="B22" s="2355"/>
      <c r="C22" s="2356"/>
      <c r="D22" s="2356"/>
      <c r="E22" s="902"/>
      <c r="F22" s="902"/>
      <c r="G22" s="903"/>
      <c r="H22" s="904">
        <f t="shared" si="0"/>
        <v>0</v>
      </c>
    </row>
    <row r="23" spans="2:8" s="57" customFormat="1" ht="18.75" x14ac:dyDescent="0.3">
      <c r="B23" s="2355"/>
      <c r="C23" s="2356"/>
      <c r="D23" s="2356"/>
      <c r="E23" s="902"/>
      <c r="F23" s="902"/>
      <c r="G23" s="903"/>
      <c r="H23" s="904">
        <f t="shared" si="0"/>
        <v>0</v>
      </c>
    </row>
    <row r="24" spans="2:8" s="57" customFormat="1" ht="18.75" x14ac:dyDescent="0.3">
      <c r="B24" s="2355"/>
      <c r="C24" s="2356"/>
      <c r="D24" s="2356"/>
      <c r="E24" s="902"/>
      <c r="F24" s="902"/>
      <c r="G24" s="903"/>
      <c r="H24" s="904">
        <f t="shared" si="0"/>
        <v>0</v>
      </c>
    </row>
    <row r="25" spans="2:8" s="57" customFormat="1" ht="18.75" x14ac:dyDescent="0.3">
      <c r="B25" s="2355"/>
      <c r="C25" s="2356"/>
      <c r="D25" s="2356"/>
      <c r="E25" s="902"/>
      <c r="F25" s="902"/>
      <c r="G25" s="903"/>
      <c r="H25" s="90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58"/>
      <c r="C33" s="2359"/>
      <c r="D33" s="2359"/>
      <c r="E33" s="905"/>
      <c r="F33" s="905"/>
      <c r="G33" s="905"/>
      <c r="H33" s="907"/>
    </row>
    <row r="34" spans="2:8" x14ac:dyDescent="0.25">
      <c r="B34" s="2358"/>
      <c r="C34" s="2359"/>
      <c r="D34" s="2359"/>
      <c r="E34" s="905"/>
      <c r="F34" s="905"/>
      <c r="G34" s="905"/>
      <c r="H34" s="907"/>
    </row>
    <row r="35" spans="2:8" ht="15.75" thickBot="1" x14ac:dyDescent="0.3">
      <c r="B35" s="2360"/>
      <c r="C35" s="2361"/>
      <c r="D35" s="2361"/>
      <c r="E35" s="906"/>
      <c r="F35" s="906"/>
      <c r="G35" s="906"/>
      <c r="H35" s="908"/>
    </row>
    <row r="36" spans="2:8" ht="18.75" x14ac:dyDescent="0.3">
      <c r="G36" s="48" t="s">
        <v>443</v>
      </c>
      <c r="H36" s="64">
        <f>SUM(H13:H25)</f>
        <v>16100</v>
      </c>
    </row>
    <row r="37" spans="2:8" ht="18.75" x14ac:dyDescent="0.3">
      <c r="G37" s="48" t="s">
        <v>444</v>
      </c>
      <c r="H37" s="64">
        <f>+H36*0.16</f>
        <v>2576</v>
      </c>
    </row>
    <row r="38" spans="2:8" ht="19.5" thickBot="1" x14ac:dyDescent="0.35">
      <c r="G38" s="49" t="s">
        <v>445</v>
      </c>
      <c r="H38" s="65">
        <f>+H36+H37</f>
        <v>18676</v>
      </c>
    </row>
    <row r="40" spans="2:8" x14ac:dyDescent="0.25">
      <c r="B40" s="2346"/>
      <c r="C40" s="2346"/>
      <c r="D40" s="2346"/>
      <c r="E40" s="2346"/>
      <c r="F40" s="2346"/>
    </row>
    <row r="41" spans="2:8" x14ac:dyDescent="0.25">
      <c r="B41" s="2346"/>
      <c r="C41" s="2346"/>
      <c r="D41" s="2346"/>
      <c r="E41" s="2346"/>
      <c r="F41" s="2346"/>
    </row>
    <row r="42" spans="2:8" x14ac:dyDescent="0.25">
      <c r="B42" s="2357" t="s">
        <v>446</v>
      </c>
      <c r="C42" s="2357"/>
      <c r="D42" s="2357"/>
      <c r="E42" s="2357" t="s">
        <v>447</v>
      </c>
      <c r="F42" s="2357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1">
    <tabColor rgb="FF993366"/>
    <pageSetUpPr fitToPage="1"/>
  </sheetPr>
  <dimension ref="B1:H44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140625" style="32" customWidth="1"/>
    <col min="4" max="4" width="13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1376</v>
      </c>
      <c r="E5" s="893" t="s">
        <v>421</v>
      </c>
      <c r="F5" s="33" t="str">
        <f>VLOOKUP(F6,OBRAS!A1:B25,2,FALSE)</f>
        <v>EL TAJO</v>
      </c>
      <c r="G5" s="1670" t="s">
        <v>423</v>
      </c>
      <c r="H5" s="1674">
        <v>46121</v>
      </c>
    </row>
    <row r="6" spans="2:8" ht="15.75" thickBot="1" x14ac:dyDescent="0.3">
      <c r="B6" s="1669"/>
      <c r="C6" s="1671"/>
      <c r="D6" s="1673"/>
      <c r="E6" s="894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179</v>
      </c>
      <c r="D7" s="36"/>
      <c r="E7" s="36"/>
      <c r="F7" s="35" t="s">
        <v>429</v>
      </c>
      <c r="G7" s="36" t="str">
        <f>VLOOKUP(C7,'BASE DATOS'!A1:J107,7,FALSE)</f>
        <v>tallerllano972@hotmail.com</v>
      </c>
      <c r="H7" s="41"/>
    </row>
    <row r="8" spans="2:8" x14ac:dyDescent="0.25">
      <c r="B8" s="40" t="s">
        <v>425</v>
      </c>
      <c r="C8" s="38" t="str">
        <f>VLOOKUP(C7,'BASE DATOS'!A1:J108,3,FALSE)</f>
        <v>SANTOS DEGOLLADO #117 COL. CENTRO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38000</v>
      </c>
      <c r="H9" s="42"/>
    </row>
    <row r="10" spans="2:8" x14ac:dyDescent="0.25">
      <c r="B10" s="40" t="s">
        <v>427</v>
      </c>
      <c r="C10" s="38" t="str">
        <f>VLOOKUP(C7,'BASE DATOS'!A1:J110,2,FALSE)</f>
        <v>TITG050319CK5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461 1247705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9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1377</v>
      </c>
      <c r="C13" s="1679"/>
      <c r="D13" s="1679"/>
      <c r="E13" s="60">
        <v>1</v>
      </c>
      <c r="F13" s="60" t="s">
        <v>449</v>
      </c>
      <c r="G13" s="62">
        <v>11000</v>
      </c>
      <c r="H13" s="56">
        <f>+E13*G13</f>
        <v>11000</v>
      </c>
    </row>
    <row r="14" spans="2:8" s="57" customFormat="1" ht="18.75" x14ac:dyDescent="0.3">
      <c r="B14" s="2353" t="s">
        <v>481</v>
      </c>
      <c r="C14" s="2354"/>
      <c r="D14" s="2354"/>
      <c r="E14" s="902"/>
      <c r="F14" s="902"/>
      <c r="G14" s="903"/>
      <c r="H14" s="904">
        <f>+E14*G14</f>
        <v>0</v>
      </c>
    </row>
    <row r="15" spans="2:8" s="57" customFormat="1" ht="18.75" x14ac:dyDescent="0.3">
      <c r="B15" s="2355"/>
      <c r="C15" s="2356"/>
      <c r="D15" s="2356"/>
      <c r="E15" s="902"/>
      <c r="F15" s="902"/>
      <c r="G15" s="903"/>
      <c r="H15" s="904">
        <f t="shared" ref="H15:H24" si="0">+E15*G15</f>
        <v>0</v>
      </c>
    </row>
    <row r="16" spans="2:8" s="57" customFormat="1" ht="18.75" x14ac:dyDescent="0.3">
      <c r="B16" s="2355"/>
      <c r="C16" s="2356"/>
      <c r="D16" s="2356"/>
      <c r="E16" s="902"/>
      <c r="F16" s="902"/>
      <c r="G16" s="903"/>
      <c r="H16" s="904">
        <f t="shared" si="0"/>
        <v>0</v>
      </c>
    </row>
    <row r="17" spans="2:8" s="57" customFormat="1" ht="18.75" x14ac:dyDescent="0.3">
      <c r="B17" s="2355"/>
      <c r="C17" s="2356"/>
      <c r="D17" s="2356"/>
      <c r="E17" s="902"/>
      <c r="F17" s="902"/>
      <c r="G17" s="903"/>
      <c r="H17" s="904">
        <f t="shared" si="0"/>
        <v>0</v>
      </c>
    </row>
    <row r="18" spans="2:8" s="57" customFormat="1" ht="18.75" x14ac:dyDescent="0.3">
      <c r="B18" s="2355"/>
      <c r="C18" s="2356"/>
      <c r="D18" s="2356"/>
      <c r="E18" s="902"/>
      <c r="F18" s="902"/>
      <c r="G18" s="903"/>
      <c r="H18" s="904">
        <f t="shared" si="0"/>
        <v>0</v>
      </c>
    </row>
    <row r="19" spans="2:8" s="57" customFormat="1" ht="18.75" x14ac:dyDescent="0.3">
      <c r="B19" s="2355"/>
      <c r="C19" s="2356"/>
      <c r="D19" s="2356"/>
      <c r="E19" s="902"/>
      <c r="F19" s="902"/>
      <c r="G19" s="903"/>
      <c r="H19" s="904">
        <f t="shared" si="0"/>
        <v>0</v>
      </c>
    </row>
    <row r="20" spans="2:8" s="57" customFormat="1" ht="18.75" x14ac:dyDescent="0.3">
      <c r="B20" s="2355"/>
      <c r="C20" s="2356"/>
      <c r="D20" s="2356"/>
      <c r="E20" s="902"/>
      <c r="F20" s="902"/>
      <c r="G20" s="903"/>
      <c r="H20" s="904">
        <f t="shared" si="0"/>
        <v>0</v>
      </c>
    </row>
    <row r="21" spans="2:8" s="57" customFormat="1" ht="18.75" x14ac:dyDescent="0.3">
      <c r="B21" s="2355"/>
      <c r="C21" s="2356"/>
      <c r="D21" s="2356"/>
      <c r="E21" s="902"/>
      <c r="F21" s="902"/>
      <c r="G21" s="903"/>
      <c r="H21" s="904">
        <f t="shared" si="0"/>
        <v>0</v>
      </c>
    </row>
    <row r="22" spans="2:8" s="57" customFormat="1" ht="18.75" x14ac:dyDescent="0.3">
      <c r="B22" s="2355"/>
      <c r="C22" s="2356"/>
      <c r="D22" s="2356"/>
      <c r="E22" s="902"/>
      <c r="F22" s="902"/>
      <c r="G22" s="903"/>
      <c r="H22" s="904">
        <f t="shared" si="0"/>
        <v>0</v>
      </c>
    </row>
    <row r="23" spans="2:8" s="57" customFormat="1" ht="18.75" x14ac:dyDescent="0.3">
      <c r="B23" s="2355"/>
      <c r="C23" s="2356"/>
      <c r="D23" s="2356"/>
      <c r="E23" s="902"/>
      <c r="F23" s="902"/>
      <c r="G23" s="903"/>
      <c r="H23" s="904">
        <f t="shared" si="0"/>
        <v>0</v>
      </c>
    </row>
    <row r="24" spans="2:8" s="57" customFormat="1" ht="18.75" x14ac:dyDescent="0.3">
      <c r="B24" s="2355"/>
      <c r="C24" s="2356"/>
      <c r="D24" s="2356"/>
      <c r="E24" s="902"/>
      <c r="F24" s="902"/>
      <c r="G24" s="903"/>
      <c r="H24" s="904">
        <f t="shared" si="0"/>
        <v>0</v>
      </c>
    </row>
    <row r="25" spans="2:8" s="57" customFormat="1" ht="18.75" x14ac:dyDescent="0.3">
      <c r="B25" s="2355"/>
      <c r="C25" s="2356"/>
      <c r="D25" s="2356"/>
      <c r="E25" s="902"/>
      <c r="F25" s="902"/>
      <c r="G25" s="903"/>
      <c r="H25" s="90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58"/>
      <c r="C33" s="2359"/>
      <c r="D33" s="2359"/>
      <c r="E33" s="905"/>
      <c r="F33" s="905"/>
      <c r="G33" s="905"/>
      <c r="H33" s="907"/>
    </row>
    <row r="34" spans="2:8" x14ac:dyDescent="0.25">
      <c r="B34" s="2358"/>
      <c r="C34" s="2359"/>
      <c r="D34" s="2359"/>
      <c r="E34" s="905"/>
      <c r="F34" s="905"/>
      <c r="G34" s="905"/>
      <c r="H34" s="907"/>
    </row>
    <row r="35" spans="2:8" ht="15.75" thickBot="1" x14ac:dyDescent="0.3">
      <c r="B35" s="2360"/>
      <c r="C35" s="2361"/>
      <c r="D35" s="2361"/>
      <c r="E35" s="906"/>
      <c r="F35" s="906"/>
      <c r="G35" s="906"/>
      <c r="H35" s="908"/>
    </row>
    <row r="36" spans="2:8" ht="18.75" x14ac:dyDescent="0.3">
      <c r="G36" s="48" t="s">
        <v>443</v>
      </c>
      <c r="H36" s="64">
        <f>SUM(H13:H25)</f>
        <v>11000</v>
      </c>
    </row>
    <row r="37" spans="2:8" ht="18.75" x14ac:dyDescent="0.3">
      <c r="G37" s="48" t="s">
        <v>444</v>
      </c>
      <c r="H37" s="64">
        <f>+H36*0.16</f>
        <v>1760</v>
      </c>
    </row>
    <row r="38" spans="2:8" ht="18.75" x14ac:dyDescent="0.3">
      <c r="G38" s="48" t="s">
        <v>1361</v>
      </c>
      <c r="H38" s="64">
        <f>+H36*1.25%</f>
        <v>137.5</v>
      </c>
    </row>
    <row r="39" spans="2:8" ht="18.75" x14ac:dyDescent="0.3">
      <c r="G39" s="48" t="s">
        <v>1362</v>
      </c>
      <c r="H39" s="64">
        <f>+H36*2%</f>
        <v>220</v>
      </c>
    </row>
    <row r="40" spans="2:8" ht="19.5" thickBot="1" x14ac:dyDescent="0.35">
      <c r="G40" s="49" t="s">
        <v>445</v>
      </c>
      <c r="H40" s="65">
        <f>+H36+H37-H38-H39</f>
        <v>12402.5</v>
      </c>
    </row>
    <row r="42" spans="2:8" x14ac:dyDescent="0.25">
      <c r="B42" s="2346"/>
      <c r="C42" s="2346"/>
      <c r="D42" s="2346"/>
      <c r="E42" s="2346"/>
      <c r="F42" s="2346"/>
    </row>
    <row r="43" spans="2:8" x14ac:dyDescent="0.25">
      <c r="B43" s="2346"/>
      <c r="C43" s="2346"/>
      <c r="D43" s="2346"/>
      <c r="E43" s="2346"/>
      <c r="F43" s="2346"/>
    </row>
    <row r="44" spans="2:8" x14ac:dyDescent="0.25">
      <c r="B44" s="2357" t="s">
        <v>446</v>
      </c>
      <c r="C44" s="2357"/>
      <c r="D44" s="2357"/>
      <c r="E44" s="2357" t="s">
        <v>447</v>
      </c>
      <c r="F44" s="2357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2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4.5703125" style="32" customWidth="1"/>
    <col min="4" max="4" width="14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1378</v>
      </c>
      <c r="E5" s="896" t="s">
        <v>421</v>
      </c>
      <c r="F5" s="33" t="str">
        <f>VLOOKUP(F6,OBRAS!A1:B25,2,FALSE)</f>
        <v>EL TAJO</v>
      </c>
      <c r="G5" s="1670" t="s">
        <v>423</v>
      </c>
      <c r="H5" s="1674">
        <v>46122</v>
      </c>
    </row>
    <row r="6" spans="2:8" ht="15.75" thickBot="1" x14ac:dyDescent="0.3">
      <c r="B6" s="1669"/>
      <c r="C6" s="1671"/>
      <c r="D6" s="1673"/>
      <c r="E6" s="897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155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SAN LUIS DE LA PAZ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GTO.</v>
      </c>
      <c r="D9" s="38"/>
      <c r="E9" s="38"/>
      <c r="F9" s="37" t="s">
        <v>431</v>
      </c>
      <c r="G9" s="50">
        <f>VLOOKUP(C7,'BASE DATOS'!A1:J109,9,FALSE)</f>
        <v>37800</v>
      </c>
      <c r="H9" s="42"/>
    </row>
    <row r="10" spans="2:8" x14ac:dyDescent="0.25">
      <c r="B10" s="40" t="s">
        <v>427</v>
      </c>
      <c r="C10" s="38" t="str">
        <f>VLOOKUP(C7,'BASE DATOS'!A1:J110,2,FALSE)</f>
        <v>EIMC7206122U1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89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1379</v>
      </c>
      <c r="C13" s="1679"/>
      <c r="D13" s="1679"/>
      <c r="E13" s="60">
        <v>1</v>
      </c>
      <c r="F13" s="60" t="s">
        <v>462</v>
      </c>
      <c r="G13" s="62">
        <v>7500</v>
      </c>
      <c r="H13" s="56">
        <f>+E13*G13</f>
        <v>7500</v>
      </c>
    </row>
    <row r="14" spans="2:8" s="57" customFormat="1" ht="18.75" x14ac:dyDescent="0.3">
      <c r="B14" s="2367" t="s">
        <v>1380</v>
      </c>
      <c r="C14" s="2368"/>
      <c r="D14" s="2368"/>
      <c r="E14" s="919"/>
      <c r="F14" s="919"/>
      <c r="G14" s="920"/>
      <c r="H14" s="917">
        <f>+E14*G14</f>
        <v>0</v>
      </c>
    </row>
    <row r="15" spans="2:8" s="57" customFormat="1" ht="18.75" x14ac:dyDescent="0.3">
      <c r="B15" s="2369" t="s">
        <v>927</v>
      </c>
      <c r="C15" s="2370"/>
      <c r="D15" s="2370"/>
      <c r="E15" s="919"/>
      <c r="F15" s="919"/>
      <c r="G15" s="920"/>
      <c r="H15" s="917">
        <f t="shared" ref="H15:H24" si="0">+E15*G15</f>
        <v>0</v>
      </c>
    </row>
    <row r="16" spans="2:8" s="57" customFormat="1" ht="18.75" x14ac:dyDescent="0.3">
      <c r="B16" s="2367"/>
      <c r="C16" s="2368"/>
      <c r="D16" s="2368"/>
      <c r="E16" s="919"/>
      <c r="F16" s="919"/>
      <c r="G16" s="920"/>
      <c r="H16" s="917">
        <f t="shared" si="0"/>
        <v>0</v>
      </c>
    </row>
    <row r="17" spans="2:8" s="57" customFormat="1" ht="18.75" x14ac:dyDescent="0.3">
      <c r="B17" s="2367"/>
      <c r="C17" s="2368"/>
      <c r="D17" s="2368"/>
      <c r="E17" s="919"/>
      <c r="F17" s="919"/>
      <c r="G17" s="920"/>
      <c r="H17" s="917">
        <f t="shared" si="0"/>
        <v>0</v>
      </c>
    </row>
    <row r="18" spans="2:8" s="57" customFormat="1" ht="18.75" x14ac:dyDescent="0.3">
      <c r="B18" s="2367"/>
      <c r="C18" s="2368"/>
      <c r="D18" s="2368"/>
      <c r="E18" s="919"/>
      <c r="F18" s="919"/>
      <c r="G18" s="920"/>
      <c r="H18" s="917">
        <f t="shared" si="0"/>
        <v>0</v>
      </c>
    </row>
    <row r="19" spans="2:8" s="57" customFormat="1" ht="18.75" x14ac:dyDescent="0.3">
      <c r="B19" s="2367"/>
      <c r="C19" s="2368"/>
      <c r="D19" s="2368"/>
      <c r="E19" s="919"/>
      <c r="F19" s="919"/>
      <c r="G19" s="920"/>
      <c r="H19" s="917">
        <f t="shared" si="0"/>
        <v>0</v>
      </c>
    </row>
    <row r="20" spans="2:8" s="57" customFormat="1" ht="18.75" x14ac:dyDescent="0.3">
      <c r="B20" s="2367"/>
      <c r="C20" s="2368"/>
      <c r="D20" s="2368"/>
      <c r="E20" s="919"/>
      <c r="F20" s="919"/>
      <c r="G20" s="920"/>
      <c r="H20" s="917">
        <f t="shared" si="0"/>
        <v>0</v>
      </c>
    </row>
    <row r="21" spans="2:8" s="57" customFormat="1" ht="18.75" x14ac:dyDescent="0.3">
      <c r="B21" s="2367"/>
      <c r="C21" s="2368"/>
      <c r="D21" s="2368"/>
      <c r="E21" s="919"/>
      <c r="F21" s="919"/>
      <c r="G21" s="920"/>
      <c r="H21" s="917">
        <f t="shared" si="0"/>
        <v>0</v>
      </c>
    </row>
    <row r="22" spans="2:8" s="57" customFormat="1" ht="18.75" x14ac:dyDescent="0.3">
      <c r="B22" s="2367"/>
      <c r="C22" s="2368"/>
      <c r="D22" s="2368"/>
      <c r="E22" s="919"/>
      <c r="F22" s="919"/>
      <c r="G22" s="920"/>
      <c r="H22" s="917">
        <f t="shared" si="0"/>
        <v>0</v>
      </c>
    </row>
    <row r="23" spans="2:8" s="57" customFormat="1" ht="18.75" x14ac:dyDescent="0.3">
      <c r="B23" s="2367"/>
      <c r="C23" s="2368"/>
      <c r="D23" s="2368"/>
      <c r="E23" s="919"/>
      <c r="F23" s="919"/>
      <c r="G23" s="920"/>
      <c r="H23" s="917">
        <f t="shared" si="0"/>
        <v>0</v>
      </c>
    </row>
    <row r="24" spans="2:8" s="57" customFormat="1" ht="18.75" x14ac:dyDescent="0.3">
      <c r="B24" s="2367"/>
      <c r="C24" s="2368"/>
      <c r="D24" s="2368"/>
      <c r="E24" s="919"/>
      <c r="F24" s="919"/>
      <c r="G24" s="920"/>
      <c r="H24" s="917">
        <f t="shared" si="0"/>
        <v>0</v>
      </c>
    </row>
    <row r="25" spans="2:8" s="57" customFormat="1" ht="18.75" x14ac:dyDescent="0.3">
      <c r="B25" s="2367"/>
      <c r="C25" s="2368"/>
      <c r="D25" s="2368"/>
      <c r="E25" s="919"/>
      <c r="F25" s="919"/>
      <c r="G25" s="920"/>
      <c r="H25" s="91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63"/>
      <c r="C33" s="2364"/>
      <c r="D33" s="2364"/>
      <c r="E33" s="913"/>
      <c r="F33" s="913"/>
      <c r="G33" s="913"/>
      <c r="H33" s="915"/>
    </row>
    <row r="34" spans="2:8" x14ac:dyDescent="0.25">
      <c r="B34" s="2363"/>
      <c r="C34" s="2364"/>
      <c r="D34" s="2364"/>
      <c r="E34" s="913"/>
      <c r="F34" s="913"/>
      <c r="G34" s="913"/>
      <c r="H34" s="915"/>
    </row>
    <row r="35" spans="2:8" ht="15.75" thickBot="1" x14ac:dyDescent="0.3">
      <c r="B35" s="2365"/>
      <c r="C35" s="2366"/>
      <c r="D35" s="2366"/>
      <c r="E35" s="914"/>
      <c r="F35" s="914"/>
      <c r="G35" s="914"/>
      <c r="H35" s="916"/>
    </row>
    <row r="36" spans="2:8" ht="18.75" x14ac:dyDescent="0.3">
      <c r="G36" s="48" t="s">
        <v>443</v>
      </c>
      <c r="H36" s="64">
        <f>SUM(H13:H25)</f>
        <v>7500</v>
      </c>
    </row>
    <row r="37" spans="2:8" ht="18.75" x14ac:dyDescent="0.3">
      <c r="G37" s="48" t="s">
        <v>444</v>
      </c>
      <c r="H37" s="64">
        <f>+H36*0.16</f>
        <v>1200</v>
      </c>
    </row>
    <row r="38" spans="2:8" ht="19.5" thickBot="1" x14ac:dyDescent="0.35">
      <c r="G38" s="49" t="s">
        <v>445</v>
      </c>
      <c r="H38" s="65">
        <f>+H36+H37</f>
        <v>8700</v>
      </c>
    </row>
    <row r="40" spans="2:8" x14ac:dyDescent="0.25">
      <c r="B40" s="2359"/>
      <c r="C40" s="2359"/>
      <c r="D40" s="2359"/>
      <c r="E40" s="2359"/>
      <c r="F40" s="2359"/>
    </row>
    <row r="41" spans="2:8" x14ac:dyDescent="0.25">
      <c r="B41" s="2359"/>
      <c r="C41" s="2359"/>
      <c r="D41" s="2359"/>
      <c r="E41" s="2359"/>
      <c r="F41" s="2359"/>
    </row>
    <row r="42" spans="2:8" x14ac:dyDescent="0.25">
      <c r="B42" s="2362" t="s">
        <v>446</v>
      </c>
      <c r="C42" s="2362"/>
      <c r="D42" s="2362"/>
      <c r="E42" s="2362" t="s">
        <v>447</v>
      </c>
      <c r="F42" s="2362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3">
    <pageSetUpPr fitToPage="1"/>
  </sheetPr>
  <dimension ref="B1:H44"/>
  <sheetViews>
    <sheetView topLeftCell="A2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5703125" style="32" customWidth="1"/>
    <col min="4" max="4" width="15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-1822</v>
      </c>
      <c r="E5" s="910" t="s">
        <v>421</v>
      </c>
      <c r="F5" s="33" t="str">
        <f>VLOOKUP(F6,OBRAS!A1:B25,2,FALSE)</f>
        <v>VALENC, ENSINO, TAJO</v>
      </c>
      <c r="G5" s="1670" t="s">
        <v>423</v>
      </c>
      <c r="H5" s="1674">
        <v>46125</v>
      </c>
    </row>
    <row r="6" spans="2:8" ht="15.75" thickBot="1" x14ac:dyDescent="0.3">
      <c r="B6" s="1669"/>
      <c r="C6" s="1671"/>
      <c r="D6" s="1673"/>
      <c r="E6" s="911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141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 xml:space="preserve">ENRIQUE COLUNGA #346, COL. BARRIO DE GPE. </v>
      </c>
      <c r="D8" s="38"/>
      <c r="E8" s="38"/>
      <c r="F8" s="37" t="s">
        <v>430</v>
      </c>
      <c r="G8" s="38" t="str">
        <f>VLOOKUP(C7,'BASE DATOS'!A1:J108,8,FALSE)</f>
        <v>BAÑOS PORTATILES</v>
      </c>
      <c r="H8" s="42"/>
    </row>
    <row r="9" spans="2:8" x14ac:dyDescent="0.25">
      <c r="B9" s="40" t="s">
        <v>426</v>
      </c>
      <c r="C9" s="38" t="str">
        <f>VLOOKUP(C7,'BASE DATOS'!A1:J109,4,FALSE)</f>
        <v>IRAPUATO, GTO.</v>
      </c>
      <c r="D9" s="38"/>
      <c r="E9" s="38"/>
      <c r="F9" s="37" t="s">
        <v>431</v>
      </c>
      <c r="G9" s="50">
        <f>VLOOKUP(C7,'BASE DATOS'!A1:J109,9,FALSE)</f>
        <v>36580</v>
      </c>
      <c r="H9" s="42"/>
    </row>
    <row r="10" spans="2:8" x14ac:dyDescent="0.25">
      <c r="B10" s="40" t="s">
        <v>427</v>
      </c>
      <c r="C10" s="38" t="str">
        <f>VLOOKUP(C7,'BASE DATOS'!A1:J110,2,FALSE)</f>
        <v>AOMJ5201211S8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462 6235100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1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1381</v>
      </c>
      <c r="C13" s="1679"/>
      <c r="D13" s="1679"/>
      <c r="E13" s="60">
        <v>1</v>
      </c>
      <c r="F13" s="60" t="s">
        <v>462</v>
      </c>
      <c r="G13" s="62">
        <v>1300</v>
      </c>
      <c r="H13" s="56">
        <f>+E13*G13</f>
        <v>1300</v>
      </c>
    </row>
    <row r="14" spans="2:8" s="57" customFormat="1" ht="18.75" x14ac:dyDescent="0.3">
      <c r="B14" s="2373" t="s">
        <v>1382</v>
      </c>
      <c r="C14" s="2374"/>
      <c r="D14" s="2374"/>
      <c r="E14" s="930"/>
      <c r="F14" s="930"/>
      <c r="G14" s="931"/>
      <c r="H14" s="928">
        <f>+E14*G14</f>
        <v>0</v>
      </c>
    </row>
    <row r="15" spans="2:8" s="57" customFormat="1" ht="18.75" x14ac:dyDescent="0.3">
      <c r="B15" s="2371" t="s">
        <v>1381</v>
      </c>
      <c r="C15" s="2372"/>
      <c r="D15" s="2372"/>
      <c r="E15" s="930">
        <v>1</v>
      </c>
      <c r="F15" s="930" t="s">
        <v>462</v>
      </c>
      <c r="G15" s="931">
        <v>1400</v>
      </c>
      <c r="H15" s="928">
        <f t="shared" ref="H15:H24" si="0">+E15*G15</f>
        <v>1400</v>
      </c>
    </row>
    <row r="16" spans="2:8" s="57" customFormat="1" ht="18.75" x14ac:dyDescent="0.3">
      <c r="B16" s="2373" t="s">
        <v>1383</v>
      </c>
      <c r="C16" s="2374"/>
      <c r="D16" s="2374"/>
      <c r="E16" s="930"/>
      <c r="F16" s="930"/>
      <c r="G16" s="931"/>
      <c r="H16" s="928">
        <f t="shared" si="0"/>
        <v>0</v>
      </c>
    </row>
    <row r="17" spans="2:8" s="57" customFormat="1" ht="18.75" x14ac:dyDescent="0.3">
      <c r="B17" s="2371"/>
      <c r="C17" s="2372"/>
      <c r="D17" s="2372"/>
      <c r="E17" s="930"/>
      <c r="F17" s="930"/>
      <c r="G17" s="931"/>
      <c r="H17" s="928">
        <f t="shared" si="0"/>
        <v>0</v>
      </c>
    </row>
    <row r="18" spans="2:8" s="57" customFormat="1" ht="18.75" x14ac:dyDescent="0.3">
      <c r="B18" s="2371"/>
      <c r="C18" s="2372"/>
      <c r="D18" s="2372"/>
      <c r="E18" s="930"/>
      <c r="F18" s="930"/>
      <c r="G18" s="931"/>
      <c r="H18" s="928">
        <f t="shared" si="0"/>
        <v>0</v>
      </c>
    </row>
    <row r="19" spans="2:8" s="57" customFormat="1" ht="18.75" x14ac:dyDescent="0.3">
      <c r="B19" s="2371"/>
      <c r="C19" s="2372"/>
      <c r="D19" s="2372"/>
      <c r="E19" s="930"/>
      <c r="F19" s="930"/>
      <c r="G19" s="931"/>
      <c r="H19" s="928">
        <f t="shared" si="0"/>
        <v>0</v>
      </c>
    </row>
    <row r="20" spans="2:8" s="57" customFormat="1" ht="18.75" x14ac:dyDescent="0.3">
      <c r="B20" s="2371"/>
      <c r="C20" s="2372"/>
      <c r="D20" s="2372"/>
      <c r="E20" s="930"/>
      <c r="F20" s="930"/>
      <c r="G20" s="931"/>
      <c r="H20" s="928">
        <f t="shared" si="0"/>
        <v>0</v>
      </c>
    </row>
    <row r="21" spans="2:8" s="57" customFormat="1" ht="18.75" x14ac:dyDescent="0.3">
      <c r="B21" s="2371"/>
      <c r="C21" s="2372"/>
      <c r="D21" s="2372"/>
      <c r="E21" s="930"/>
      <c r="F21" s="930"/>
      <c r="G21" s="931"/>
      <c r="H21" s="928">
        <f t="shared" si="0"/>
        <v>0</v>
      </c>
    </row>
    <row r="22" spans="2:8" s="57" customFormat="1" ht="18.75" x14ac:dyDescent="0.3">
      <c r="B22" s="2371"/>
      <c r="C22" s="2372"/>
      <c r="D22" s="2372"/>
      <c r="E22" s="930"/>
      <c r="F22" s="930"/>
      <c r="G22" s="931"/>
      <c r="H22" s="928">
        <f t="shared" si="0"/>
        <v>0</v>
      </c>
    </row>
    <row r="23" spans="2:8" s="57" customFormat="1" ht="18.75" x14ac:dyDescent="0.3">
      <c r="B23" s="2371"/>
      <c r="C23" s="2372"/>
      <c r="D23" s="2372"/>
      <c r="E23" s="930"/>
      <c r="F23" s="930"/>
      <c r="G23" s="931"/>
      <c r="H23" s="928">
        <f t="shared" si="0"/>
        <v>0</v>
      </c>
    </row>
    <row r="24" spans="2:8" s="57" customFormat="1" ht="18.75" x14ac:dyDescent="0.3">
      <c r="B24" s="2371"/>
      <c r="C24" s="2372"/>
      <c r="D24" s="2372"/>
      <c r="E24" s="930"/>
      <c r="F24" s="930"/>
      <c r="G24" s="931"/>
      <c r="H24" s="928">
        <f t="shared" si="0"/>
        <v>0</v>
      </c>
    </row>
    <row r="25" spans="2:8" s="57" customFormat="1" ht="18.75" x14ac:dyDescent="0.3">
      <c r="B25" s="2371"/>
      <c r="C25" s="2372"/>
      <c r="D25" s="2372"/>
      <c r="E25" s="930"/>
      <c r="F25" s="930"/>
      <c r="G25" s="931"/>
      <c r="H25" s="92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76"/>
      <c r="C33" s="2377"/>
      <c r="D33" s="2377"/>
      <c r="E33" s="924"/>
      <c r="F33" s="924"/>
      <c r="G33" s="924"/>
      <c r="H33" s="926"/>
    </row>
    <row r="34" spans="2:8" x14ac:dyDescent="0.25">
      <c r="B34" s="2376"/>
      <c r="C34" s="2377"/>
      <c r="D34" s="2377"/>
      <c r="E34" s="924"/>
      <c r="F34" s="924"/>
      <c r="G34" s="924"/>
      <c r="H34" s="926"/>
    </row>
    <row r="35" spans="2:8" ht="15.75" thickBot="1" x14ac:dyDescent="0.3">
      <c r="B35" s="2378"/>
      <c r="C35" s="2379"/>
      <c r="D35" s="2379"/>
      <c r="E35" s="925"/>
      <c r="F35" s="925"/>
      <c r="G35" s="925"/>
      <c r="H35" s="927"/>
    </row>
    <row r="36" spans="2:8" ht="18.75" x14ac:dyDescent="0.3">
      <c r="G36" s="48" t="s">
        <v>443</v>
      </c>
      <c r="H36" s="64">
        <f>SUM(H13:H25)</f>
        <v>2700</v>
      </c>
    </row>
    <row r="37" spans="2:8" ht="18.75" x14ac:dyDescent="0.3">
      <c r="G37" s="48" t="s">
        <v>444</v>
      </c>
      <c r="H37" s="64">
        <f>+H36*0.16</f>
        <v>432</v>
      </c>
    </row>
    <row r="38" spans="2:8" ht="19.5" thickBot="1" x14ac:dyDescent="0.35">
      <c r="G38" s="49" t="s">
        <v>445</v>
      </c>
      <c r="H38" s="65">
        <f>+H36+H37</f>
        <v>3132</v>
      </c>
    </row>
    <row r="40" spans="2:8" x14ac:dyDescent="0.25">
      <c r="B40" s="2364"/>
      <c r="C40" s="2364"/>
      <c r="D40" s="2364"/>
      <c r="E40" s="2364"/>
      <c r="F40" s="2364"/>
    </row>
    <row r="41" spans="2:8" x14ac:dyDescent="0.25">
      <c r="B41" s="2364"/>
      <c r="C41" s="2364"/>
      <c r="D41" s="2364"/>
      <c r="E41" s="2364"/>
      <c r="F41" s="2364"/>
    </row>
    <row r="42" spans="2:8" x14ac:dyDescent="0.25">
      <c r="B42" s="2375" t="s">
        <v>446</v>
      </c>
      <c r="C42" s="2375"/>
      <c r="D42" s="2375"/>
      <c r="E42" s="2375" t="s">
        <v>447</v>
      </c>
      <c r="F42" s="2375"/>
    </row>
    <row r="44" spans="2:8" x14ac:dyDescent="0.25">
      <c r="H44" s="32">
        <f>1508+1624</f>
        <v>3132</v>
      </c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4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3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1384</v>
      </c>
      <c r="E5" s="910" t="s">
        <v>421</v>
      </c>
      <c r="F5" s="33" t="str">
        <f>VLOOKUP(F6,OBRAS!A1:B25,2,FALSE)</f>
        <v>EL ENSINO</v>
      </c>
      <c r="G5" s="1670" t="s">
        <v>423</v>
      </c>
      <c r="H5" s="1674">
        <v>46125</v>
      </c>
    </row>
    <row r="6" spans="2:8" ht="15.75" thickBot="1" x14ac:dyDescent="0.3">
      <c r="B6" s="1669"/>
      <c r="C6" s="1671"/>
      <c r="D6" s="1673"/>
      <c r="E6" s="911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1134</v>
      </c>
      <c r="D7" s="36"/>
      <c r="E7" s="36"/>
      <c r="F7" s="35" t="s">
        <v>429</v>
      </c>
      <c r="G7" s="36" t="str">
        <f>VLOOKUP(C7,'BASE DATOS'!A1:J107,7,FALSE)</f>
        <v>ventas@kzservice.com.mx</v>
      </c>
      <c r="H7" s="41"/>
    </row>
    <row r="8" spans="2:8" x14ac:dyDescent="0.25">
      <c r="B8" s="40" t="s">
        <v>425</v>
      </c>
      <c r="C8" s="38" t="str">
        <f>VLOOKUP(C7,'BASE DATOS'!A1:J108,3,FALSE)</f>
        <v>CELAYA, GUANAJUATO</v>
      </c>
      <c r="D8" s="38"/>
      <c r="E8" s="38"/>
      <c r="F8" s="37" t="s">
        <v>430</v>
      </c>
      <c r="G8" s="38" t="str">
        <f>VLOOKUP(C7,'BASE DATOS'!A1:J108,8,FALSE)</f>
        <v>BAÑOS PORTATILES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38000</v>
      </c>
      <c r="H9" s="42"/>
    </row>
    <row r="10" spans="2:8" x14ac:dyDescent="0.25">
      <c r="B10" s="40" t="s">
        <v>427</v>
      </c>
      <c r="C10" s="38" t="str">
        <f>VLOOKUP(C7,'BASE DATOS'!A1:J110,2,FALSE)</f>
        <v>KZB220608GL0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461 111 4463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1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1385</v>
      </c>
      <c r="C13" s="1679"/>
      <c r="D13" s="1679"/>
      <c r="E13" s="60">
        <v>1</v>
      </c>
      <c r="F13" s="60" t="s">
        <v>462</v>
      </c>
      <c r="G13" s="62">
        <v>1350</v>
      </c>
      <c r="H13" s="56">
        <f>+E13*G13</f>
        <v>1350</v>
      </c>
    </row>
    <row r="14" spans="2:8" s="57" customFormat="1" ht="18.75" x14ac:dyDescent="0.3">
      <c r="B14" s="2373" t="s">
        <v>1386</v>
      </c>
      <c r="C14" s="2374"/>
      <c r="D14" s="2374"/>
      <c r="E14" s="930"/>
      <c r="F14" s="930"/>
      <c r="G14" s="931"/>
      <c r="H14" s="928">
        <f>+E14*G14</f>
        <v>0</v>
      </c>
    </row>
    <row r="15" spans="2:8" s="57" customFormat="1" ht="18.75" x14ac:dyDescent="0.3">
      <c r="B15" s="2371"/>
      <c r="C15" s="2372"/>
      <c r="D15" s="2372"/>
      <c r="E15" s="930"/>
      <c r="F15" s="930"/>
      <c r="G15" s="931"/>
      <c r="H15" s="928">
        <f t="shared" ref="H15:H24" si="0">+E15*G15</f>
        <v>0</v>
      </c>
    </row>
    <row r="16" spans="2:8" s="57" customFormat="1" ht="18.75" x14ac:dyDescent="0.3">
      <c r="B16" s="2371"/>
      <c r="C16" s="2372"/>
      <c r="D16" s="2372"/>
      <c r="E16" s="930"/>
      <c r="F16" s="930"/>
      <c r="G16" s="931"/>
      <c r="H16" s="928">
        <f t="shared" si="0"/>
        <v>0</v>
      </c>
    </row>
    <row r="17" spans="2:8" s="57" customFormat="1" ht="18.75" x14ac:dyDescent="0.3">
      <c r="B17" s="2371"/>
      <c r="C17" s="2372"/>
      <c r="D17" s="2372"/>
      <c r="E17" s="930"/>
      <c r="F17" s="930"/>
      <c r="G17" s="931"/>
      <c r="H17" s="928">
        <f t="shared" si="0"/>
        <v>0</v>
      </c>
    </row>
    <row r="18" spans="2:8" s="57" customFormat="1" ht="18.75" x14ac:dyDescent="0.3">
      <c r="B18" s="2371"/>
      <c r="C18" s="2372"/>
      <c r="D18" s="2372"/>
      <c r="E18" s="930"/>
      <c r="F18" s="930"/>
      <c r="G18" s="931"/>
      <c r="H18" s="928">
        <f t="shared" si="0"/>
        <v>0</v>
      </c>
    </row>
    <row r="19" spans="2:8" s="57" customFormat="1" ht="18.75" x14ac:dyDescent="0.3">
      <c r="B19" s="2371"/>
      <c r="C19" s="2372"/>
      <c r="D19" s="2372"/>
      <c r="E19" s="930"/>
      <c r="F19" s="930"/>
      <c r="G19" s="931"/>
      <c r="H19" s="928">
        <f t="shared" si="0"/>
        <v>0</v>
      </c>
    </row>
    <row r="20" spans="2:8" s="57" customFormat="1" ht="18.75" x14ac:dyDescent="0.3">
      <c r="B20" s="2371"/>
      <c r="C20" s="2372"/>
      <c r="D20" s="2372"/>
      <c r="E20" s="930"/>
      <c r="F20" s="930"/>
      <c r="G20" s="931"/>
      <c r="H20" s="928">
        <f t="shared" si="0"/>
        <v>0</v>
      </c>
    </row>
    <row r="21" spans="2:8" s="57" customFormat="1" ht="18.75" x14ac:dyDescent="0.3">
      <c r="B21" s="2371"/>
      <c r="C21" s="2372"/>
      <c r="D21" s="2372"/>
      <c r="E21" s="930"/>
      <c r="F21" s="930"/>
      <c r="G21" s="931"/>
      <c r="H21" s="928">
        <f t="shared" si="0"/>
        <v>0</v>
      </c>
    </row>
    <row r="22" spans="2:8" s="57" customFormat="1" ht="18.75" x14ac:dyDescent="0.3">
      <c r="B22" s="2371"/>
      <c r="C22" s="2372"/>
      <c r="D22" s="2372"/>
      <c r="E22" s="930"/>
      <c r="F22" s="930"/>
      <c r="G22" s="931"/>
      <c r="H22" s="928">
        <f t="shared" si="0"/>
        <v>0</v>
      </c>
    </row>
    <row r="23" spans="2:8" s="57" customFormat="1" ht="18.75" x14ac:dyDescent="0.3">
      <c r="B23" s="2371"/>
      <c r="C23" s="2372"/>
      <c r="D23" s="2372"/>
      <c r="E23" s="930"/>
      <c r="F23" s="930"/>
      <c r="G23" s="931"/>
      <c r="H23" s="928">
        <f t="shared" si="0"/>
        <v>0</v>
      </c>
    </row>
    <row r="24" spans="2:8" s="57" customFormat="1" ht="18.75" x14ac:dyDescent="0.3">
      <c r="B24" s="2371"/>
      <c r="C24" s="2372"/>
      <c r="D24" s="2372"/>
      <c r="E24" s="930"/>
      <c r="F24" s="930"/>
      <c r="G24" s="931"/>
      <c r="H24" s="928">
        <f t="shared" si="0"/>
        <v>0</v>
      </c>
    </row>
    <row r="25" spans="2:8" s="57" customFormat="1" ht="18.75" x14ac:dyDescent="0.3">
      <c r="B25" s="2371"/>
      <c r="C25" s="2372"/>
      <c r="D25" s="2372"/>
      <c r="E25" s="930"/>
      <c r="F25" s="930"/>
      <c r="G25" s="931"/>
      <c r="H25" s="92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76"/>
      <c r="C33" s="2377"/>
      <c r="D33" s="2377"/>
      <c r="E33" s="924"/>
      <c r="F33" s="924"/>
      <c r="G33" s="924"/>
      <c r="H33" s="926"/>
    </row>
    <row r="34" spans="2:8" x14ac:dyDescent="0.25">
      <c r="B34" s="2376"/>
      <c r="C34" s="2377"/>
      <c r="D34" s="2377"/>
      <c r="E34" s="924"/>
      <c r="F34" s="924"/>
      <c r="G34" s="924"/>
      <c r="H34" s="926"/>
    </row>
    <row r="35" spans="2:8" ht="15.75" thickBot="1" x14ac:dyDescent="0.3">
      <c r="B35" s="2378"/>
      <c r="C35" s="2379"/>
      <c r="D35" s="2379"/>
      <c r="E35" s="925"/>
      <c r="F35" s="925"/>
      <c r="G35" s="925"/>
      <c r="H35" s="927"/>
    </row>
    <row r="36" spans="2:8" ht="18.75" x14ac:dyDescent="0.3">
      <c r="G36" s="48" t="s">
        <v>443</v>
      </c>
      <c r="H36" s="64">
        <f>SUM(H13:H25)</f>
        <v>1350</v>
      </c>
    </row>
    <row r="37" spans="2:8" ht="18.75" x14ac:dyDescent="0.3">
      <c r="G37" s="48" t="s">
        <v>444</v>
      </c>
      <c r="H37" s="64">
        <f>+H36*0.16</f>
        <v>216</v>
      </c>
    </row>
    <row r="38" spans="2:8" ht="19.5" thickBot="1" x14ac:dyDescent="0.35">
      <c r="G38" s="49" t="s">
        <v>445</v>
      </c>
      <c r="H38" s="65">
        <f>+H36+H37</f>
        <v>1566</v>
      </c>
    </row>
    <row r="40" spans="2:8" x14ac:dyDescent="0.25">
      <c r="B40" s="2364"/>
      <c r="C40" s="2364"/>
      <c r="D40" s="2364"/>
      <c r="E40" s="2364"/>
      <c r="F40" s="2364"/>
    </row>
    <row r="41" spans="2:8" x14ac:dyDescent="0.25">
      <c r="B41" s="2364"/>
      <c r="C41" s="2364"/>
      <c r="D41" s="2364"/>
      <c r="E41" s="2364"/>
      <c r="F41" s="2364"/>
    </row>
    <row r="42" spans="2:8" x14ac:dyDescent="0.25">
      <c r="B42" s="2375" t="s">
        <v>446</v>
      </c>
      <c r="C42" s="2375"/>
      <c r="D42" s="2375"/>
      <c r="E42" s="2375" t="s">
        <v>447</v>
      </c>
      <c r="F42" s="2375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5">
    <tabColor rgb="FFCC33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6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-1824</v>
      </c>
      <c r="E5" s="921" t="s">
        <v>421</v>
      </c>
      <c r="F5" s="33" t="str">
        <f>VLOOKUP(F6,OBRAS!A1:B25,2,FALSE)</f>
        <v>VALENC, ENSINO, TAJO</v>
      </c>
      <c r="G5" s="1670" t="s">
        <v>423</v>
      </c>
      <c r="H5" s="1674">
        <v>46113</v>
      </c>
    </row>
    <row r="6" spans="2:8" ht="15.75" thickBot="1" x14ac:dyDescent="0.3">
      <c r="B6" s="1669"/>
      <c r="C6" s="1671"/>
      <c r="D6" s="1673"/>
      <c r="E6" s="922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34</v>
      </c>
      <c r="D7" s="36"/>
      <c r="E7" s="36"/>
      <c r="F7" s="35" t="s">
        <v>429</v>
      </c>
      <c r="G7" s="36" t="str">
        <f>VLOOKUP(C7,'BASE DATOS'!A1:J107,7,FALSE)</f>
        <v>ventas01regsagama@gmail.com</v>
      </c>
      <c r="H7" s="41"/>
    </row>
    <row r="8" spans="2:8" x14ac:dyDescent="0.25">
      <c r="B8" s="40" t="s">
        <v>425</v>
      </c>
      <c r="C8" s="38" t="str">
        <f>VLOOKUP(C7,'BASE DATOS'!A1:J108,3,FALSE)</f>
        <v>CELAYA-SALAMANCA LIBRE KM 1.5, COL. ROSALINDA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38060</v>
      </c>
      <c r="H9" s="42"/>
    </row>
    <row r="10" spans="2:8" x14ac:dyDescent="0.25">
      <c r="B10" s="40" t="s">
        <v>427</v>
      </c>
      <c r="C10" s="38" t="str">
        <f>VLOOKUP(C7,'BASE DATOS'!A1:J110,2,FALSE)</f>
        <v>CLH020607SJ1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442 3949657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2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1387</v>
      </c>
      <c r="C13" s="1679"/>
      <c r="D13" s="1679"/>
      <c r="E13" s="60">
        <v>1</v>
      </c>
      <c r="F13" s="60" t="s">
        <v>449</v>
      </c>
      <c r="G13" s="62">
        <v>1439.65</v>
      </c>
      <c r="H13" s="56">
        <f>+E13*G13</f>
        <v>1439.65</v>
      </c>
    </row>
    <row r="14" spans="2:8" s="57" customFormat="1" ht="18.75" x14ac:dyDescent="0.3">
      <c r="B14" s="2385" t="s">
        <v>1388</v>
      </c>
      <c r="C14" s="2386"/>
      <c r="D14" s="2386"/>
      <c r="E14" s="938">
        <v>1</v>
      </c>
      <c r="F14" s="938" t="s">
        <v>449</v>
      </c>
      <c r="G14" s="939">
        <v>146.55170000000001</v>
      </c>
      <c r="H14" s="936">
        <f>+E14*G14</f>
        <v>146.55170000000001</v>
      </c>
    </row>
    <row r="15" spans="2:8" s="57" customFormat="1" ht="18.75" x14ac:dyDescent="0.3">
      <c r="B15" s="2385" t="s">
        <v>1389</v>
      </c>
      <c r="C15" s="2386"/>
      <c r="D15" s="2386"/>
      <c r="E15" s="938">
        <v>4</v>
      </c>
      <c r="F15" s="938" t="s">
        <v>449</v>
      </c>
      <c r="G15" s="939">
        <v>129.31030000000001</v>
      </c>
      <c r="H15" s="936">
        <f t="shared" ref="H15:H24" si="0">+E15*G15</f>
        <v>517.24120000000005</v>
      </c>
    </row>
    <row r="16" spans="2:8" s="57" customFormat="1" ht="18.75" x14ac:dyDescent="0.3">
      <c r="B16" s="2387" t="s">
        <v>524</v>
      </c>
      <c r="C16" s="2388"/>
      <c r="D16" s="2388"/>
      <c r="E16" s="938"/>
      <c r="F16" s="938"/>
      <c r="G16" s="939"/>
      <c r="H16" s="936">
        <f t="shared" si="0"/>
        <v>0</v>
      </c>
    </row>
    <row r="17" spans="2:8" s="57" customFormat="1" ht="18.75" x14ac:dyDescent="0.3">
      <c r="B17" s="2385"/>
      <c r="C17" s="2386"/>
      <c r="D17" s="2386"/>
      <c r="E17" s="938"/>
      <c r="F17" s="938"/>
      <c r="G17" s="939"/>
      <c r="H17" s="936">
        <f t="shared" si="0"/>
        <v>0</v>
      </c>
    </row>
    <row r="18" spans="2:8" s="57" customFormat="1" ht="18.75" x14ac:dyDescent="0.3">
      <c r="B18" s="2385"/>
      <c r="C18" s="2386"/>
      <c r="D18" s="2386"/>
      <c r="E18" s="938"/>
      <c r="F18" s="938"/>
      <c r="G18" s="939"/>
      <c r="H18" s="936">
        <f t="shared" si="0"/>
        <v>0</v>
      </c>
    </row>
    <row r="19" spans="2:8" s="57" customFormat="1" ht="18.75" x14ac:dyDescent="0.3">
      <c r="B19" s="2385"/>
      <c r="C19" s="2386"/>
      <c r="D19" s="2386"/>
      <c r="E19" s="938"/>
      <c r="F19" s="938"/>
      <c r="G19" s="939"/>
      <c r="H19" s="936">
        <f t="shared" si="0"/>
        <v>0</v>
      </c>
    </row>
    <row r="20" spans="2:8" s="57" customFormat="1" ht="18.75" x14ac:dyDescent="0.3">
      <c r="B20" s="2385"/>
      <c r="C20" s="2386"/>
      <c r="D20" s="2386"/>
      <c r="E20" s="938"/>
      <c r="F20" s="938"/>
      <c r="G20" s="939"/>
      <c r="H20" s="936">
        <f t="shared" si="0"/>
        <v>0</v>
      </c>
    </row>
    <row r="21" spans="2:8" s="57" customFormat="1" ht="18.75" x14ac:dyDescent="0.3">
      <c r="B21" s="2385"/>
      <c r="C21" s="2386"/>
      <c r="D21" s="2386"/>
      <c r="E21" s="938"/>
      <c r="F21" s="938"/>
      <c r="G21" s="939"/>
      <c r="H21" s="936">
        <f t="shared" si="0"/>
        <v>0</v>
      </c>
    </row>
    <row r="22" spans="2:8" s="57" customFormat="1" ht="18.75" x14ac:dyDescent="0.3">
      <c r="B22" s="2385"/>
      <c r="C22" s="2386"/>
      <c r="D22" s="2386"/>
      <c r="E22" s="938"/>
      <c r="F22" s="938"/>
      <c r="G22" s="939"/>
      <c r="H22" s="936">
        <f t="shared" si="0"/>
        <v>0</v>
      </c>
    </row>
    <row r="23" spans="2:8" s="57" customFormat="1" ht="18.75" x14ac:dyDescent="0.3">
      <c r="B23" s="2385"/>
      <c r="C23" s="2386"/>
      <c r="D23" s="2386"/>
      <c r="E23" s="938"/>
      <c r="F23" s="938"/>
      <c r="G23" s="939"/>
      <c r="H23" s="936">
        <f t="shared" si="0"/>
        <v>0</v>
      </c>
    </row>
    <row r="24" spans="2:8" s="57" customFormat="1" ht="18.75" x14ac:dyDescent="0.3">
      <c r="B24" s="2385"/>
      <c r="C24" s="2386"/>
      <c r="D24" s="2386"/>
      <c r="E24" s="938"/>
      <c r="F24" s="938"/>
      <c r="G24" s="939"/>
      <c r="H24" s="936">
        <f t="shared" si="0"/>
        <v>0</v>
      </c>
    </row>
    <row r="25" spans="2:8" s="57" customFormat="1" ht="18.75" x14ac:dyDescent="0.3">
      <c r="B25" s="2385"/>
      <c r="C25" s="2386"/>
      <c r="D25" s="2386"/>
      <c r="E25" s="938"/>
      <c r="F25" s="938"/>
      <c r="G25" s="939"/>
      <c r="H25" s="93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81"/>
      <c r="C33" s="2382"/>
      <c r="D33" s="2382"/>
      <c r="E33" s="932"/>
      <c r="F33" s="932"/>
      <c r="G33" s="932"/>
      <c r="H33" s="934"/>
    </row>
    <row r="34" spans="2:8" x14ac:dyDescent="0.25">
      <c r="B34" s="2381"/>
      <c r="C34" s="2382"/>
      <c r="D34" s="2382"/>
      <c r="E34" s="932"/>
      <c r="F34" s="932"/>
      <c r="G34" s="932"/>
      <c r="H34" s="934"/>
    </row>
    <row r="35" spans="2:8" ht="15.75" thickBot="1" x14ac:dyDescent="0.3">
      <c r="B35" s="2383"/>
      <c r="C35" s="2384"/>
      <c r="D35" s="2384"/>
      <c r="E35" s="933"/>
      <c r="F35" s="933"/>
      <c r="G35" s="933"/>
      <c r="H35" s="935"/>
    </row>
    <row r="36" spans="2:8" ht="18.75" x14ac:dyDescent="0.3">
      <c r="G36" s="48" t="s">
        <v>443</v>
      </c>
      <c r="H36" s="64">
        <f>SUM(H13:H25)</f>
        <v>2103.4429</v>
      </c>
    </row>
    <row r="37" spans="2:8" ht="18.75" x14ac:dyDescent="0.3">
      <c r="G37" s="48" t="s">
        <v>444</v>
      </c>
      <c r="H37" s="64">
        <f>+H36*0.16</f>
        <v>336.55086399999999</v>
      </c>
    </row>
    <row r="38" spans="2:8" ht="19.5" thickBot="1" x14ac:dyDescent="0.35">
      <c r="G38" s="49" t="s">
        <v>445</v>
      </c>
      <c r="H38" s="65">
        <f>+H36+H37</f>
        <v>2439.9937639999998</v>
      </c>
    </row>
    <row r="40" spans="2:8" x14ac:dyDescent="0.25">
      <c r="B40" s="2377"/>
      <c r="C40" s="2377"/>
      <c r="D40" s="2377"/>
      <c r="E40" s="2377"/>
      <c r="F40" s="2377"/>
    </row>
    <row r="41" spans="2:8" x14ac:dyDescent="0.25">
      <c r="B41" s="2377"/>
      <c r="C41" s="2377"/>
      <c r="D41" s="2377"/>
      <c r="E41" s="2377"/>
      <c r="F41" s="2377"/>
    </row>
    <row r="42" spans="2:8" x14ac:dyDescent="0.25">
      <c r="B42" s="2380" t="s">
        <v>446</v>
      </c>
      <c r="C42" s="2380"/>
      <c r="D42" s="2380"/>
      <c r="E42" s="2380" t="s">
        <v>447</v>
      </c>
      <c r="F42" s="238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6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" style="32" customWidth="1"/>
    <col min="4" max="4" width="16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-1825</v>
      </c>
      <c r="E5" s="921" t="s">
        <v>421</v>
      </c>
      <c r="F5" s="33" t="str">
        <f>VLOOKUP(F6,OBRAS!A1:B25,2,FALSE)</f>
        <v>VALENC, ENSINO, TAJO</v>
      </c>
      <c r="G5" s="1670" t="s">
        <v>423</v>
      </c>
      <c r="H5" s="1674">
        <v>46126</v>
      </c>
    </row>
    <row r="6" spans="2:8" ht="15.75" thickBot="1" x14ac:dyDescent="0.3">
      <c r="B6" s="1669"/>
      <c r="C6" s="1671"/>
      <c r="D6" s="1673"/>
      <c r="E6" s="922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1390</v>
      </c>
      <c r="D7" s="36"/>
      <c r="E7" s="36"/>
      <c r="F7" s="35" t="s">
        <v>429</v>
      </c>
      <c r="G7" s="36"/>
      <c r="H7" s="41"/>
    </row>
    <row r="8" spans="2:8" x14ac:dyDescent="0.25">
      <c r="B8" s="40" t="s">
        <v>425</v>
      </c>
      <c r="C8" s="38"/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MEXICO</v>
      </c>
      <c r="D9" s="38"/>
      <c r="E9" s="38"/>
      <c r="F9" s="37" t="s">
        <v>431</v>
      </c>
      <c r="G9" s="50">
        <f>VLOOKUP(C7,'BASE DATOS'!A1:J109,9,FALSE)</f>
        <v>38035</v>
      </c>
      <c r="H9" s="42"/>
    </row>
    <row r="10" spans="2:8" x14ac:dyDescent="0.25">
      <c r="B10" s="40" t="s">
        <v>427</v>
      </c>
      <c r="C10" s="38"/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/>
      <c r="D11" s="38"/>
      <c r="E11" s="38"/>
      <c r="F11" s="37" t="s">
        <v>433</v>
      </c>
      <c r="G11" s="38"/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2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1391</v>
      </c>
      <c r="C13" s="1679"/>
      <c r="D13" s="1679"/>
      <c r="E13" s="60">
        <v>2</v>
      </c>
      <c r="F13" s="60" t="s">
        <v>1393</v>
      </c>
      <c r="G13" s="62">
        <v>309.18099999999998</v>
      </c>
      <c r="H13" s="56">
        <f>+E13*G13</f>
        <v>618.36199999999997</v>
      </c>
    </row>
    <row r="14" spans="2:8" s="57" customFormat="1" ht="18.75" x14ac:dyDescent="0.3">
      <c r="B14" s="2385" t="s">
        <v>1392</v>
      </c>
      <c r="C14" s="2386"/>
      <c r="D14" s="2386"/>
      <c r="E14" s="938"/>
      <c r="F14" s="938"/>
      <c r="G14" s="939"/>
      <c r="H14" s="936">
        <f>+E14*G14</f>
        <v>0</v>
      </c>
    </row>
    <row r="15" spans="2:8" s="57" customFormat="1" ht="18.75" x14ac:dyDescent="0.3">
      <c r="B15" s="2387" t="s">
        <v>1394</v>
      </c>
      <c r="C15" s="2388"/>
      <c r="D15" s="2388"/>
      <c r="E15" s="938"/>
      <c r="F15" s="938"/>
      <c r="G15" s="939"/>
      <c r="H15" s="936">
        <f t="shared" ref="H15:H24" si="0">+E15*G15</f>
        <v>0</v>
      </c>
    </row>
    <row r="16" spans="2:8" s="57" customFormat="1" ht="18.75" x14ac:dyDescent="0.3">
      <c r="B16" s="2385"/>
      <c r="C16" s="2386"/>
      <c r="D16" s="2386"/>
      <c r="E16" s="938"/>
      <c r="F16" s="938"/>
      <c r="G16" s="939"/>
      <c r="H16" s="936">
        <f t="shared" si="0"/>
        <v>0</v>
      </c>
    </row>
    <row r="17" spans="2:8" s="57" customFormat="1" ht="18.75" x14ac:dyDescent="0.3">
      <c r="B17" s="2385"/>
      <c r="C17" s="2386"/>
      <c r="D17" s="2386"/>
      <c r="E17" s="938"/>
      <c r="F17" s="938"/>
      <c r="G17" s="939"/>
      <c r="H17" s="936">
        <f t="shared" si="0"/>
        <v>0</v>
      </c>
    </row>
    <row r="18" spans="2:8" s="57" customFormat="1" ht="18.75" x14ac:dyDescent="0.3">
      <c r="B18" s="2385"/>
      <c r="C18" s="2386"/>
      <c r="D18" s="2386"/>
      <c r="E18" s="938"/>
      <c r="F18" s="938"/>
      <c r="G18" s="939"/>
      <c r="H18" s="936">
        <f t="shared" si="0"/>
        <v>0</v>
      </c>
    </row>
    <row r="19" spans="2:8" s="57" customFormat="1" ht="18.75" x14ac:dyDescent="0.3">
      <c r="B19" s="2385"/>
      <c r="C19" s="2386"/>
      <c r="D19" s="2386"/>
      <c r="E19" s="938"/>
      <c r="F19" s="938"/>
      <c r="G19" s="939"/>
      <c r="H19" s="936">
        <f t="shared" si="0"/>
        <v>0</v>
      </c>
    </row>
    <row r="20" spans="2:8" s="57" customFormat="1" ht="18.75" x14ac:dyDescent="0.3">
      <c r="B20" s="2385"/>
      <c r="C20" s="2386"/>
      <c r="D20" s="2386"/>
      <c r="E20" s="938"/>
      <c r="F20" s="938"/>
      <c r="G20" s="939"/>
      <c r="H20" s="936">
        <f t="shared" si="0"/>
        <v>0</v>
      </c>
    </row>
    <row r="21" spans="2:8" s="57" customFormat="1" ht="18.75" x14ac:dyDescent="0.3">
      <c r="B21" s="2385"/>
      <c r="C21" s="2386"/>
      <c r="D21" s="2386"/>
      <c r="E21" s="938"/>
      <c r="F21" s="938"/>
      <c r="G21" s="939"/>
      <c r="H21" s="936">
        <f t="shared" si="0"/>
        <v>0</v>
      </c>
    </row>
    <row r="22" spans="2:8" s="57" customFormat="1" ht="18.75" x14ac:dyDescent="0.3">
      <c r="B22" s="2385"/>
      <c r="C22" s="2386"/>
      <c r="D22" s="2386"/>
      <c r="E22" s="938"/>
      <c r="F22" s="938"/>
      <c r="G22" s="939"/>
      <c r="H22" s="936">
        <f t="shared" si="0"/>
        <v>0</v>
      </c>
    </row>
    <row r="23" spans="2:8" s="57" customFormat="1" ht="18.75" x14ac:dyDescent="0.3">
      <c r="B23" s="2385"/>
      <c r="C23" s="2386"/>
      <c r="D23" s="2386"/>
      <c r="E23" s="938"/>
      <c r="F23" s="938"/>
      <c r="G23" s="939"/>
      <c r="H23" s="936">
        <f t="shared" si="0"/>
        <v>0</v>
      </c>
    </row>
    <row r="24" spans="2:8" s="57" customFormat="1" ht="18.75" x14ac:dyDescent="0.3">
      <c r="B24" s="2385"/>
      <c r="C24" s="2386"/>
      <c r="D24" s="2386"/>
      <c r="E24" s="938"/>
      <c r="F24" s="938"/>
      <c r="G24" s="939"/>
      <c r="H24" s="936">
        <f t="shared" si="0"/>
        <v>0</v>
      </c>
    </row>
    <row r="25" spans="2:8" s="57" customFormat="1" ht="18.75" x14ac:dyDescent="0.3">
      <c r="B25" s="2385"/>
      <c r="C25" s="2386"/>
      <c r="D25" s="2386"/>
      <c r="E25" s="938"/>
      <c r="F25" s="938"/>
      <c r="G25" s="939"/>
      <c r="H25" s="93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81"/>
      <c r="C33" s="2382"/>
      <c r="D33" s="2382"/>
      <c r="E33" s="932"/>
      <c r="F33" s="932"/>
      <c r="G33" s="932"/>
      <c r="H33" s="934"/>
    </row>
    <row r="34" spans="2:8" x14ac:dyDescent="0.25">
      <c r="B34" s="2381"/>
      <c r="C34" s="2382"/>
      <c r="D34" s="2382"/>
      <c r="E34" s="932"/>
      <c r="F34" s="932"/>
      <c r="G34" s="932"/>
      <c r="H34" s="934"/>
    </row>
    <row r="35" spans="2:8" ht="15.75" thickBot="1" x14ac:dyDescent="0.3">
      <c r="B35" s="2383"/>
      <c r="C35" s="2384"/>
      <c r="D35" s="2384"/>
      <c r="E35" s="933"/>
      <c r="F35" s="933"/>
      <c r="G35" s="933"/>
      <c r="H35" s="935"/>
    </row>
    <row r="36" spans="2:8" ht="18.75" x14ac:dyDescent="0.3">
      <c r="G36" s="48" t="s">
        <v>443</v>
      </c>
      <c r="H36" s="64">
        <f>SUM(H13:H25)</f>
        <v>618.36199999999997</v>
      </c>
    </row>
    <row r="37" spans="2:8" ht="18.75" x14ac:dyDescent="0.3">
      <c r="G37" s="48" t="s">
        <v>444</v>
      </c>
      <c r="H37" s="64">
        <f>+H36*0.16</f>
        <v>98.937919999999991</v>
      </c>
    </row>
    <row r="38" spans="2:8" ht="19.5" thickBot="1" x14ac:dyDescent="0.35">
      <c r="G38" s="49" t="s">
        <v>445</v>
      </c>
      <c r="H38" s="65">
        <f>+H36+H37</f>
        <v>717.29991999999993</v>
      </c>
    </row>
    <row r="40" spans="2:8" x14ac:dyDescent="0.25">
      <c r="B40" s="2377"/>
      <c r="C40" s="2377"/>
      <c r="D40" s="2377"/>
      <c r="E40" s="2377"/>
      <c r="F40" s="2377"/>
    </row>
    <row r="41" spans="2:8" x14ac:dyDescent="0.25">
      <c r="B41" s="2377"/>
      <c r="C41" s="2377"/>
      <c r="D41" s="2377"/>
      <c r="E41" s="2377"/>
      <c r="F41" s="2377"/>
    </row>
    <row r="42" spans="2:8" x14ac:dyDescent="0.25">
      <c r="B42" s="2380" t="s">
        <v>446</v>
      </c>
      <c r="C42" s="2380"/>
      <c r="D42" s="2380"/>
      <c r="E42" s="2380" t="s">
        <v>447</v>
      </c>
      <c r="F42" s="238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5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7">
    <tabColor rgb="FFFF99FF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85546875" style="32" customWidth="1"/>
    <col min="4" max="4" width="15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1395</v>
      </c>
      <c r="E5" s="921" t="s">
        <v>421</v>
      </c>
      <c r="F5" s="33" t="str">
        <f>VLOOKUP(F6,OBRAS!A1:B25,2,FALSE)</f>
        <v>EL TAJO</v>
      </c>
      <c r="G5" s="1670" t="s">
        <v>423</v>
      </c>
      <c r="H5" s="1674">
        <v>46118</v>
      </c>
    </row>
    <row r="6" spans="2:8" ht="15.75" thickBot="1" x14ac:dyDescent="0.3">
      <c r="B6" s="1669"/>
      <c r="C6" s="1671"/>
      <c r="D6" s="1673"/>
      <c r="E6" s="922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54</v>
      </c>
      <c r="D7" s="36"/>
      <c r="E7" s="36"/>
      <c r="F7" s="35" t="s">
        <v>429</v>
      </c>
      <c r="G7" s="36" t="str">
        <f>VLOOKUP(C7,'BASE DATOS'!A1:J107,7,FALSE)</f>
        <v>mspcelaya@hotmail.com</v>
      </c>
      <c r="H7" s="41"/>
    </row>
    <row r="8" spans="2:8" x14ac:dyDescent="0.25">
      <c r="B8" s="40" t="s">
        <v>425</v>
      </c>
      <c r="C8" s="38" t="str">
        <f>VLOOKUP(C7,'BASE DATOS'!A1:J108,3,FALSE)</f>
        <v>COL. ALAMOS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38024</v>
      </c>
      <c r="H9" s="42"/>
    </row>
    <row r="10" spans="2:8" x14ac:dyDescent="0.25">
      <c r="B10" s="40" t="s">
        <v>427</v>
      </c>
      <c r="C10" s="38" t="str">
        <f>VLOOKUP(C7,'BASE DATOS'!A1:J110,2,FALSE)</f>
        <v>MSP081218MVA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461 1718993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2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1396</v>
      </c>
      <c r="C13" s="1679"/>
      <c r="D13" s="1679"/>
      <c r="E13" s="60">
        <v>2</v>
      </c>
      <c r="F13" s="60" t="s">
        <v>449</v>
      </c>
      <c r="G13" s="62">
        <v>4251.72</v>
      </c>
      <c r="H13" s="56">
        <f>+E13*G13</f>
        <v>8503.44</v>
      </c>
    </row>
    <row r="14" spans="2:8" s="57" customFormat="1" ht="18.75" x14ac:dyDescent="0.3">
      <c r="B14" s="2387" t="s">
        <v>1151</v>
      </c>
      <c r="C14" s="2388"/>
      <c r="D14" s="2388"/>
      <c r="E14" s="938"/>
      <c r="F14" s="938"/>
      <c r="G14" s="939"/>
      <c r="H14" s="936">
        <f>+E14*G14</f>
        <v>0</v>
      </c>
    </row>
    <row r="15" spans="2:8" s="57" customFormat="1" ht="18.75" x14ac:dyDescent="0.3">
      <c r="B15" s="2385" t="s">
        <v>1396</v>
      </c>
      <c r="C15" s="2386"/>
      <c r="D15" s="2386"/>
      <c r="E15" s="938">
        <v>2</v>
      </c>
      <c r="F15" s="938" t="s">
        <v>449</v>
      </c>
      <c r="G15" s="939">
        <v>4185.3500000000004</v>
      </c>
      <c r="H15" s="936">
        <f t="shared" ref="H15:H24" si="0">+E15*G15</f>
        <v>8370.7000000000007</v>
      </c>
    </row>
    <row r="16" spans="2:8" s="57" customFormat="1" ht="18.75" x14ac:dyDescent="0.3">
      <c r="B16" s="2387" t="s">
        <v>1397</v>
      </c>
      <c r="C16" s="2388"/>
      <c r="D16" s="2388"/>
      <c r="E16" s="938"/>
      <c r="F16" s="938"/>
      <c r="G16" s="939"/>
      <c r="H16" s="936">
        <f t="shared" si="0"/>
        <v>0</v>
      </c>
    </row>
    <row r="17" spans="2:8" s="57" customFormat="1" ht="18.75" x14ac:dyDescent="0.3">
      <c r="B17" s="2385"/>
      <c r="C17" s="2386"/>
      <c r="D17" s="2386"/>
      <c r="E17" s="938"/>
      <c r="F17" s="938"/>
      <c r="G17" s="939"/>
      <c r="H17" s="936">
        <f t="shared" si="0"/>
        <v>0</v>
      </c>
    </row>
    <row r="18" spans="2:8" s="57" customFormat="1" ht="18.75" x14ac:dyDescent="0.3">
      <c r="B18" s="2385"/>
      <c r="C18" s="2386"/>
      <c r="D18" s="2386"/>
      <c r="E18" s="938"/>
      <c r="F18" s="938"/>
      <c r="G18" s="939"/>
      <c r="H18" s="936">
        <f t="shared" si="0"/>
        <v>0</v>
      </c>
    </row>
    <row r="19" spans="2:8" s="57" customFormat="1" ht="18.75" x14ac:dyDescent="0.3">
      <c r="B19" s="2385"/>
      <c r="C19" s="2386"/>
      <c r="D19" s="2386"/>
      <c r="E19" s="938"/>
      <c r="F19" s="938"/>
      <c r="G19" s="939"/>
      <c r="H19" s="936">
        <f t="shared" si="0"/>
        <v>0</v>
      </c>
    </row>
    <row r="20" spans="2:8" s="57" customFormat="1" ht="18.75" x14ac:dyDescent="0.3">
      <c r="B20" s="2385"/>
      <c r="C20" s="2386"/>
      <c r="D20" s="2386"/>
      <c r="E20" s="938"/>
      <c r="F20" s="938"/>
      <c r="G20" s="939"/>
      <c r="H20" s="936">
        <f t="shared" si="0"/>
        <v>0</v>
      </c>
    </row>
    <row r="21" spans="2:8" s="57" customFormat="1" ht="18.75" x14ac:dyDescent="0.3">
      <c r="B21" s="2385"/>
      <c r="C21" s="2386"/>
      <c r="D21" s="2386"/>
      <c r="E21" s="938"/>
      <c r="F21" s="938"/>
      <c r="G21" s="939"/>
      <c r="H21" s="936">
        <f t="shared" si="0"/>
        <v>0</v>
      </c>
    </row>
    <row r="22" spans="2:8" s="57" customFormat="1" ht="18.75" x14ac:dyDescent="0.3">
      <c r="B22" s="2385"/>
      <c r="C22" s="2386"/>
      <c r="D22" s="2386"/>
      <c r="E22" s="938"/>
      <c r="F22" s="938"/>
      <c r="G22" s="939"/>
      <c r="H22" s="936">
        <f t="shared" si="0"/>
        <v>0</v>
      </c>
    </row>
    <row r="23" spans="2:8" s="57" customFormat="1" ht="18.75" x14ac:dyDescent="0.3">
      <c r="B23" s="2385"/>
      <c r="C23" s="2386"/>
      <c r="D23" s="2386"/>
      <c r="E23" s="938"/>
      <c r="F23" s="938"/>
      <c r="G23" s="939"/>
      <c r="H23" s="936">
        <f t="shared" si="0"/>
        <v>0</v>
      </c>
    </row>
    <row r="24" spans="2:8" s="57" customFormat="1" ht="18.75" x14ac:dyDescent="0.3">
      <c r="B24" s="2385"/>
      <c r="C24" s="2386"/>
      <c r="D24" s="2386"/>
      <c r="E24" s="938"/>
      <c r="F24" s="938"/>
      <c r="G24" s="939"/>
      <c r="H24" s="936">
        <f t="shared" si="0"/>
        <v>0</v>
      </c>
    </row>
    <row r="25" spans="2:8" s="57" customFormat="1" ht="18.75" x14ac:dyDescent="0.3">
      <c r="B25" s="2385"/>
      <c r="C25" s="2386"/>
      <c r="D25" s="2386"/>
      <c r="E25" s="938"/>
      <c r="F25" s="938"/>
      <c r="G25" s="939"/>
      <c r="H25" s="93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81"/>
      <c r="C33" s="2382"/>
      <c r="D33" s="2382"/>
      <c r="E33" s="932"/>
      <c r="F33" s="932"/>
      <c r="G33" s="932"/>
      <c r="H33" s="934"/>
    </row>
    <row r="34" spans="2:8" x14ac:dyDescent="0.25">
      <c r="B34" s="2381"/>
      <c r="C34" s="2382"/>
      <c r="D34" s="2382"/>
      <c r="E34" s="932"/>
      <c r="F34" s="932"/>
      <c r="G34" s="932"/>
      <c r="H34" s="934"/>
    </row>
    <row r="35" spans="2:8" ht="15.75" thickBot="1" x14ac:dyDescent="0.3">
      <c r="B35" s="2383"/>
      <c r="C35" s="2384"/>
      <c r="D35" s="2384"/>
      <c r="E35" s="933"/>
      <c r="F35" s="933"/>
      <c r="G35" s="933"/>
      <c r="H35" s="935"/>
    </row>
    <row r="36" spans="2:8" ht="18.75" x14ac:dyDescent="0.3">
      <c r="G36" s="48" t="s">
        <v>443</v>
      </c>
      <c r="H36" s="64">
        <f>SUM(H13:H25)</f>
        <v>16874.14</v>
      </c>
    </row>
    <row r="37" spans="2:8" ht="18.75" x14ac:dyDescent="0.3">
      <c r="G37" s="48" t="s">
        <v>444</v>
      </c>
      <c r="H37" s="64">
        <f>+H36*0.16</f>
        <v>2699.8624</v>
      </c>
    </row>
    <row r="38" spans="2:8" ht="19.5" thickBot="1" x14ac:dyDescent="0.35">
      <c r="G38" s="49" t="s">
        <v>445</v>
      </c>
      <c r="H38" s="65">
        <f>+H36+H37</f>
        <v>19574.002399999998</v>
      </c>
    </row>
    <row r="40" spans="2:8" x14ac:dyDescent="0.25">
      <c r="B40" s="2377"/>
      <c r="C40" s="2377"/>
      <c r="D40" s="2377"/>
      <c r="E40" s="2377"/>
      <c r="F40" s="2377"/>
    </row>
    <row r="41" spans="2:8" x14ac:dyDescent="0.25">
      <c r="B41" s="2377"/>
      <c r="C41" s="2377"/>
      <c r="D41" s="2377"/>
      <c r="E41" s="2377"/>
      <c r="F41" s="2377"/>
    </row>
    <row r="42" spans="2:8" x14ac:dyDescent="0.25">
      <c r="B42" s="2380" t="s">
        <v>446</v>
      </c>
      <c r="C42" s="2380"/>
      <c r="D42" s="2380"/>
      <c r="E42" s="2380" t="s">
        <v>447</v>
      </c>
      <c r="F42" s="238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8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4.42578125" style="32" customWidth="1"/>
    <col min="4" max="4" width="15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1398</v>
      </c>
      <c r="E5" s="921" t="s">
        <v>421</v>
      </c>
      <c r="F5" s="33" t="str">
        <f>VLOOKUP(F6,OBRAS!A1:B25,2,FALSE)</f>
        <v>RESIDENCIAL ZURA</v>
      </c>
      <c r="G5" s="1670" t="s">
        <v>423</v>
      </c>
      <c r="H5" s="1674">
        <v>46119</v>
      </c>
    </row>
    <row r="6" spans="2:8" ht="15.75" thickBot="1" x14ac:dyDescent="0.3">
      <c r="B6" s="1669"/>
      <c r="C6" s="1671"/>
      <c r="D6" s="1673"/>
      <c r="E6" s="922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69</v>
      </c>
      <c r="D7" s="36"/>
      <c r="E7" s="36"/>
      <c r="F7" s="35" t="s">
        <v>429</v>
      </c>
      <c r="G7" s="36" t="str">
        <f>VLOOKUP(C7,'BASE DATOS'!A1:J107,7,FALSE)</f>
        <v>venta.cir@gmail.com</v>
      </c>
      <c r="H7" s="41"/>
    </row>
    <row r="8" spans="2:8" x14ac:dyDescent="0.25">
      <c r="B8" s="40" t="s">
        <v>425</v>
      </c>
      <c r="C8" s="38" t="str">
        <f>VLOOKUP(C7,'BASE DATOS'!A1:J108,3,FALSE)</f>
        <v>AV. PROLONGACION IRRIGACION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MCI2203021B2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461 2306541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2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1399</v>
      </c>
      <c r="C13" s="1679"/>
      <c r="D13" s="1679"/>
      <c r="E13" s="60">
        <v>2</v>
      </c>
      <c r="F13" s="60" t="s">
        <v>449</v>
      </c>
      <c r="G13" s="62">
        <v>5172.4137000000001</v>
      </c>
      <c r="H13" s="56">
        <f>+E13*G13</f>
        <v>10344.8274</v>
      </c>
    </row>
    <row r="14" spans="2:8" s="57" customFormat="1" ht="18.75" x14ac:dyDescent="0.3">
      <c r="B14" s="2387" t="s">
        <v>1400</v>
      </c>
      <c r="C14" s="2388"/>
      <c r="D14" s="2388"/>
      <c r="E14" s="938"/>
      <c r="F14" s="938"/>
      <c r="G14" s="939"/>
      <c r="H14" s="936">
        <f>+E14*G14</f>
        <v>0</v>
      </c>
    </row>
    <row r="15" spans="2:8" s="57" customFormat="1" ht="18.75" x14ac:dyDescent="0.3">
      <c r="B15" s="2385"/>
      <c r="C15" s="2386"/>
      <c r="D15" s="2386"/>
      <c r="E15" s="938"/>
      <c r="F15" s="938"/>
      <c r="G15" s="939"/>
      <c r="H15" s="936">
        <f t="shared" ref="H15:H24" si="0">+E15*G15</f>
        <v>0</v>
      </c>
    </row>
    <row r="16" spans="2:8" s="57" customFormat="1" ht="18.75" x14ac:dyDescent="0.3">
      <c r="B16" s="2385"/>
      <c r="C16" s="2386"/>
      <c r="D16" s="2386"/>
      <c r="E16" s="938"/>
      <c r="F16" s="938"/>
      <c r="G16" s="939"/>
      <c r="H16" s="936">
        <f t="shared" si="0"/>
        <v>0</v>
      </c>
    </row>
    <row r="17" spans="2:8" s="57" customFormat="1" ht="18.75" x14ac:dyDescent="0.3">
      <c r="B17" s="2385"/>
      <c r="C17" s="2386"/>
      <c r="D17" s="2386"/>
      <c r="E17" s="938"/>
      <c r="F17" s="938"/>
      <c r="G17" s="939"/>
      <c r="H17" s="936">
        <f t="shared" si="0"/>
        <v>0</v>
      </c>
    </row>
    <row r="18" spans="2:8" s="57" customFormat="1" ht="18.75" x14ac:dyDescent="0.3">
      <c r="B18" s="2385"/>
      <c r="C18" s="2386"/>
      <c r="D18" s="2386"/>
      <c r="E18" s="938"/>
      <c r="F18" s="938"/>
      <c r="G18" s="939"/>
      <c r="H18" s="936">
        <f t="shared" si="0"/>
        <v>0</v>
      </c>
    </row>
    <row r="19" spans="2:8" s="57" customFormat="1" ht="18.75" x14ac:dyDescent="0.3">
      <c r="B19" s="2385"/>
      <c r="C19" s="2386"/>
      <c r="D19" s="2386"/>
      <c r="E19" s="938"/>
      <c r="F19" s="938"/>
      <c r="G19" s="939"/>
      <c r="H19" s="936">
        <f t="shared" si="0"/>
        <v>0</v>
      </c>
    </row>
    <row r="20" spans="2:8" s="57" customFormat="1" ht="18.75" x14ac:dyDescent="0.3">
      <c r="B20" s="2385"/>
      <c r="C20" s="2386"/>
      <c r="D20" s="2386"/>
      <c r="E20" s="938"/>
      <c r="F20" s="938"/>
      <c r="G20" s="939"/>
      <c r="H20" s="936">
        <f t="shared" si="0"/>
        <v>0</v>
      </c>
    </row>
    <row r="21" spans="2:8" s="57" customFormat="1" ht="18.75" x14ac:dyDescent="0.3">
      <c r="B21" s="2385"/>
      <c r="C21" s="2386"/>
      <c r="D21" s="2386"/>
      <c r="E21" s="938"/>
      <c r="F21" s="938"/>
      <c r="G21" s="939"/>
      <c r="H21" s="936">
        <f t="shared" si="0"/>
        <v>0</v>
      </c>
    </row>
    <row r="22" spans="2:8" s="57" customFormat="1" ht="18.75" x14ac:dyDescent="0.3">
      <c r="B22" s="2385"/>
      <c r="C22" s="2386"/>
      <c r="D22" s="2386"/>
      <c r="E22" s="938"/>
      <c r="F22" s="938"/>
      <c r="G22" s="939"/>
      <c r="H22" s="936">
        <f t="shared" si="0"/>
        <v>0</v>
      </c>
    </row>
    <row r="23" spans="2:8" s="57" customFormat="1" ht="18.75" x14ac:dyDescent="0.3">
      <c r="B23" s="2385"/>
      <c r="C23" s="2386"/>
      <c r="D23" s="2386"/>
      <c r="E23" s="938"/>
      <c r="F23" s="938"/>
      <c r="G23" s="939"/>
      <c r="H23" s="936">
        <f t="shared" si="0"/>
        <v>0</v>
      </c>
    </row>
    <row r="24" spans="2:8" s="57" customFormat="1" ht="18.75" x14ac:dyDescent="0.3">
      <c r="B24" s="2385"/>
      <c r="C24" s="2386"/>
      <c r="D24" s="2386"/>
      <c r="E24" s="938"/>
      <c r="F24" s="938"/>
      <c r="G24" s="939"/>
      <c r="H24" s="936">
        <f t="shared" si="0"/>
        <v>0</v>
      </c>
    </row>
    <row r="25" spans="2:8" s="57" customFormat="1" ht="18.75" x14ac:dyDescent="0.3">
      <c r="B25" s="2385"/>
      <c r="C25" s="2386"/>
      <c r="D25" s="2386"/>
      <c r="E25" s="938"/>
      <c r="F25" s="938"/>
      <c r="G25" s="939"/>
      <c r="H25" s="93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81"/>
      <c r="C33" s="2382"/>
      <c r="D33" s="2382"/>
      <c r="E33" s="932"/>
      <c r="F33" s="932"/>
      <c r="G33" s="932"/>
      <c r="H33" s="934"/>
    </row>
    <row r="34" spans="2:8" x14ac:dyDescent="0.25">
      <c r="B34" s="2381"/>
      <c r="C34" s="2382"/>
      <c r="D34" s="2382"/>
      <c r="E34" s="932"/>
      <c r="F34" s="932"/>
      <c r="G34" s="932"/>
      <c r="H34" s="934"/>
    </row>
    <row r="35" spans="2:8" ht="15.75" thickBot="1" x14ac:dyDescent="0.3">
      <c r="B35" s="2383"/>
      <c r="C35" s="2384"/>
      <c r="D35" s="2384"/>
      <c r="E35" s="933"/>
      <c r="F35" s="933"/>
      <c r="G35" s="933"/>
      <c r="H35" s="935"/>
    </row>
    <row r="36" spans="2:8" ht="18.75" x14ac:dyDescent="0.3">
      <c r="G36" s="48" t="s">
        <v>443</v>
      </c>
      <c r="H36" s="64">
        <f>SUM(H13:H25)</f>
        <v>10344.8274</v>
      </c>
    </row>
    <row r="37" spans="2:8" ht="18.75" x14ac:dyDescent="0.3">
      <c r="G37" s="48" t="s">
        <v>444</v>
      </c>
      <c r="H37" s="64">
        <f>+H36*0.16</f>
        <v>1655.172384</v>
      </c>
    </row>
    <row r="38" spans="2:8" ht="19.5" thickBot="1" x14ac:dyDescent="0.35">
      <c r="G38" s="49" t="s">
        <v>445</v>
      </c>
      <c r="H38" s="65">
        <f>+H36+H37</f>
        <v>11999.999784</v>
      </c>
    </row>
    <row r="40" spans="2:8" x14ac:dyDescent="0.25">
      <c r="B40" s="2377"/>
      <c r="C40" s="2377"/>
      <c r="D40" s="2377"/>
      <c r="E40" s="2377"/>
      <c r="F40" s="2377"/>
    </row>
    <row r="41" spans="2:8" x14ac:dyDescent="0.25">
      <c r="B41" s="2377"/>
      <c r="C41" s="2377"/>
      <c r="D41" s="2377"/>
      <c r="E41" s="2377"/>
      <c r="F41" s="2377"/>
    </row>
    <row r="42" spans="2:8" x14ac:dyDescent="0.25">
      <c r="B42" s="2380" t="s">
        <v>446</v>
      </c>
      <c r="C42" s="2380"/>
      <c r="D42" s="2380"/>
      <c r="E42" s="2380" t="s">
        <v>447</v>
      </c>
      <c r="F42" s="238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9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7109375" style="32" customWidth="1"/>
    <col min="4" max="4" width="15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-1828</v>
      </c>
      <c r="E5" s="921" t="s">
        <v>421</v>
      </c>
      <c r="F5" s="33" t="str">
        <f>VLOOKUP(F6,OBRAS!A1:B25,2,FALSE)</f>
        <v>VALENC, ENSINO, TAJO</v>
      </c>
      <c r="G5" s="1670" t="s">
        <v>423</v>
      </c>
      <c r="H5" s="1674">
        <v>46119</v>
      </c>
    </row>
    <row r="6" spans="2:8" ht="15.75" thickBot="1" x14ac:dyDescent="0.3">
      <c r="B6" s="1669"/>
      <c r="C6" s="1671"/>
      <c r="D6" s="1673"/>
      <c r="E6" s="922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DATOS'!A1:J107,7,FALSE)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DATOS'!A1:J108,3,FALSE)</f>
        <v>AV. IRRIGACION #111-BIS COL. ALFREDO VAZQUEZ BONFIL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GAPA741116TQ6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2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621</v>
      </c>
      <c r="C13" s="1679"/>
      <c r="D13" s="1679"/>
      <c r="E13" s="60">
        <v>2</v>
      </c>
      <c r="F13" s="60" t="s">
        <v>449</v>
      </c>
      <c r="G13" s="62">
        <v>1551.72</v>
      </c>
      <c r="H13" s="56">
        <f>+E13*G13</f>
        <v>3103.44</v>
      </c>
    </row>
    <row r="14" spans="2:8" s="57" customFormat="1" ht="18.75" x14ac:dyDescent="0.3">
      <c r="B14" s="2387" t="s">
        <v>1401</v>
      </c>
      <c r="C14" s="2388"/>
      <c r="D14" s="2388"/>
      <c r="E14" s="938"/>
      <c r="F14" s="938"/>
      <c r="G14" s="939"/>
      <c r="H14" s="936">
        <f>+E14*G14</f>
        <v>0</v>
      </c>
    </row>
    <row r="15" spans="2:8" s="57" customFormat="1" ht="18.75" x14ac:dyDescent="0.3">
      <c r="B15" s="2385"/>
      <c r="C15" s="2386"/>
      <c r="D15" s="2386"/>
      <c r="E15" s="938"/>
      <c r="F15" s="938"/>
      <c r="G15" s="939"/>
      <c r="H15" s="936">
        <f t="shared" ref="H15:H24" si="0">+E15*G15</f>
        <v>0</v>
      </c>
    </row>
    <row r="16" spans="2:8" s="57" customFormat="1" ht="18.75" x14ac:dyDescent="0.3">
      <c r="B16" s="2385"/>
      <c r="C16" s="2386"/>
      <c r="D16" s="2386"/>
      <c r="E16" s="938"/>
      <c r="F16" s="938"/>
      <c r="G16" s="939"/>
      <c r="H16" s="936">
        <f t="shared" si="0"/>
        <v>0</v>
      </c>
    </row>
    <row r="17" spans="2:8" s="57" customFormat="1" ht="18.75" x14ac:dyDescent="0.3">
      <c r="B17" s="2385"/>
      <c r="C17" s="2386"/>
      <c r="D17" s="2386"/>
      <c r="E17" s="938"/>
      <c r="F17" s="938"/>
      <c r="G17" s="939"/>
      <c r="H17" s="936">
        <f t="shared" si="0"/>
        <v>0</v>
      </c>
    </row>
    <row r="18" spans="2:8" s="57" customFormat="1" ht="18.75" x14ac:dyDescent="0.3">
      <c r="B18" s="2385"/>
      <c r="C18" s="2386"/>
      <c r="D18" s="2386"/>
      <c r="E18" s="938"/>
      <c r="F18" s="938"/>
      <c r="G18" s="939"/>
      <c r="H18" s="936">
        <f t="shared" si="0"/>
        <v>0</v>
      </c>
    </row>
    <row r="19" spans="2:8" s="57" customFormat="1" ht="18.75" x14ac:dyDescent="0.3">
      <c r="B19" s="2385"/>
      <c r="C19" s="2386"/>
      <c r="D19" s="2386"/>
      <c r="E19" s="938"/>
      <c r="F19" s="938"/>
      <c r="G19" s="939"/>
      <c r="H19" s="936">
        <f t="shared" si="0"/>
        <v>0</v>
      </c>
    </row>
    <row r="20" spans="2:8" s="57" customFormat="1" ht="18.75" x14ac:dyDescent="0.3">
      <c r="B20" s="2385"/>
      <c r="C20" s="2386"/>
      <c r="D20" s="2386"/>
      <c r="E20" s="938"/>
      <c r="F20" s="938"/>
      <c r="G20" s="939"/>
      <c r="H20" s="936">
        <f t="shared" si="0"/>
        <v>0</v>
      </c>
    </row>
    <row r="21" spans="2:8" s="57" customFormat="1" ht="18.75" x14ac:dyDescent="0.3">
      <c r="B21" s="2385"/>
      <c r="C21" s="2386"/>
      <c r="D21" s="2386"/>
      <c r="E21" s="938"/>
      <c r="F21" s="938"/>
      <c r="G21" s="939"/>
      <c r="H21" s="936">
        <f t="shared" si="0"/>
        <v>0</v>
      </c>
    </row>
    <row r="22" spans="2:8" s="57" customFormat="1" ht="18.75" x14ac:dyDescent="0.3">
      <c r="B22" s="2385"/>
      <c r="C22" s="2386"/>
      <c r="D22" s="2386"/>
      <c r="E22" s="938"/>
      <c r="F22" s="938"/>
      <c r="G22" s="939"/>
      <c r="H22" s="936">
        <f t="shared" si="0"/>
        <v>0</v>
      </c>
    </row>
    <row r="23" spans="2:8" s="57" customFormat="1" ht="18.75" x14ac:dyDescent="0.3">
      <c r="B23" s="2385"/>
      <c r="C23" s="2386"/>
      <c r="D23" s="2386"/>
      <c r="E23" s="938"/>
      <c r="F23" s="938"/>
      <c r="G23" s="939"/>
      <c r="H23" s="936">
        <f t="shared" si="0"/>
        <v>0</v>
      </c>
    </row>
    <row r="24" spans="2:8" s="57" customFormat="1" ht="18.75" x14ac:dyDescent="0.3">
      <c r="B24" s="2385"/>
      <c r="C24" s="2386"/>
      <c r="D24" s="2386"/>
      <c r="E24" s="938"/>
      <c r="F24" s="938"/>
      <c r="G24" s="939"/>
      <c r="H24" s="936">
        <f t="shared" si="0"/>
        <v>0</v>
      </c>
    </row>
    <row r="25" spans="2:8" s="57" customFormat="1" ht="18.75" x14ac:dyDescent="0.3">
      <c r="B25" s="2385"/>
      <c r="C25" s="2386"/>
      <c r="D25" s="2386"/>
      <c r="E25" s="938"/>
      <c r="F25" s="938"/>
      <c r="G25" s="939"/>
      <c r="H25" s="93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81"/>
      <c r="C33" s="2382"/>
      <c r="D33" s="2382"/>
      <c r="E33" s="932"/>
      <c r="F33" s="932"/>
      <c r="G33" s="932"/>
      <c r="H33" s="934"/>
    </row>
    <row r="34" spans="2:8" x14ac:dyDescent="0.25">
      <c r="B34" s="2381"/>
      <c r="C34" s="2382"/>
      <c r="D34" s="2382"/>
      <c r="E34" s="932"/>
      <c r="F34" s="932"/>
      <c r="G34" s="932"/>
      <c r="H34" s="934"/>
    </row>
    <row r="35" spans="2:8" ht="15.75" thickBot="1" x14ac:dyDescent="0.3">
      <c r="B35" s="2383"/>
      <c r="C35" s="2384"/>
      <c r="D35" s="2384"/>
      <c r="E35" s="933"/>
      <c r="F35" s="933"/>
      <c r="G35" s="933"/>
      <c r="H35" s="935"/>
    </row>
    <row r="36" spans="2:8" ht="18.75" x14ac:dyDescent="0.3">
      <c r="G36" s="48" t="s">
        <v>443</v>
      </c>
      <c r="H36" s="64">
        <f>SUM(H13:H25)</f>
        <v>3103.44</v>
      </c>
    </row>
    <row r="37" spans="2:8" ht="18.75" x14ac:dyDescent="0.3">
      <c r="G37" s="48" t="s">
        <v>444</v>
      </c>
      <c r="H37" s="64">
        <f>+H36*0.16</f>
        <v>496.55040000000002</v>
      </c>
    </row>
    <row r="38" spans="2:8" ht="19.5" thickBot="1" x14ac:dyDescent="0.35">
      <c r="G38" s="49" t="s">
        <v>445</v>
      </c>
      <c r="H38" s="65">
        <f>+H36+H37</f>
        <v>3599.9904000000001</v>
      </c>
    </row>
    <row r="40" spans="2:8" x14ac:dyDescent="0.25">
      <c r="B40" s="2377"/>
      <c r="C40" s="2377"/>
      <c r="D40" s="2377"/>
      <c r="E40" s="2377"/>
      <c r="F40" s="2377"/>
    </row>
    <row r="41" spans="2:8" x14ac:dyDescent="0.25">
      <c r="B41" s="2377"/>
      <c r="C41" s="2377"/>
      <c r="D41" s="2377"/>
      <c r="E41" s="2377"/>
      <c r="F41" s="2377"/>
    </row>
    <row r="42" spans="2:8" x14ac:dyDescent="0.25">
      <c r="B42" s="2380" t="s">
        <v>446</v>
      </c>
      <c r="C42" s="2380"/>
      <c r="D42" s="2380"/>
      <c r="E42" s="2380" t="s">
        <v>447</v>
      </c>
      <c r="F42" s="238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0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1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1402</v>
      </c>
      <c r="E5" s="921" t="s">
        <v>421</v>
      </c>
      <c r="F5" s="33" t="str">
        <f>VLOOKUP(F6,OBRAS!A1:B25,2,FALSE)</f>
        <v>EL TAJO</v>
      </c>
      <c r="G5" s="1670" t="s">
        <v>423</v>
      </c>
      <c r="H5" s="1674">
        <v>46119</v>
      </c>
    </row>
    <row r="6" spans="2:8" ht="15.75" thickBot="1" x14ac:dyDescent="0.3">
      <c r="B6" s="1669"/>
      <c r="C6" s="1671"/>
      <c r="D6" s="1673"/>
      <c r="E6" s="922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688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MIGUEL ALEMAN 110 KM 12.5 COL. LA FE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NICOLAS DE LOS GARZA, NL</v>
      </c>
      <c r="D9" s="38"/>
      <c r="E9" s="38"/>
      <c r="F9" s="37" t="s">
        <v>431</v>
      </c>
      <c r="G9" s="50">
        <f>VLOOKUP(C7,'BASE DATOS'!A1:J109,9,FALSE)</f>
        <v>66477</v>
      </c>
      <c r="H9" s="42"/>
    </row>
    <row r="10" spans="2:8" x14ac:dyDescent="0.25">
      <c r="B10" s="40" t="s">
        <v>427</v>
      </c>
      <c r="C10" s="38" t="str">
        <f>VLOOKUP(C7,'BASE DATOS'!A1:J110,2,FALSE)</f>
        <v>MAQ840621I76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477 730 1264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2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1403</v>
      </c>
      <c r="C13" s="1679"/>
      <c r="D13" s="1679"/>
      <c r="E13" s="60">
        <v>1</v>
      </c>
      <c r="F13" s="60" t="s">
        <v>449</v>
      </c>
      <c r="G13" s="62">
        <v>1619.24</v>
      </c>
      <c r="H13" s="56">
        <f>+E13*G13</f>
        <v>1619.24</v>
      </c>
    </row>
    <row r="14" spans="2:8" s="57" customFormat="1" ht="18.75" x14ac:dyDescent="0.3">
      <c r="B14" s="2385" t="s">
        <v>772</v>
      </c>
      <c r="C14" s="2386"/>
      <c r="D14" s="2386"/>
      <c r="E14" s="938">
        <v>2</v>
      </c>
      <c r="F14" s="938" t="s">
        <v>449</v>
      </c>
      <c r="G14" s="939">
        <v>67.45</v>
      </c>
      <c r="H14" s="936">
        <f>+E14*G14</f>
        <v>134.9</v>
      </c>
    </row>
    <row r="15" spans="2:8" s="57" customFormat="1" ht="18.75" x14ac:dyDescent="0.3">
      <c r="B15" s="2387" t="s">
        <v>1031</v>
      </c>
      <c r="C15" s="2388"/>
      <c r="D15" s="2388"/>
      <c r="E15" s="938"/>
      <c r="F15" s="938"/>
      <c r="G15" s="939"/>
      <c r="H15" s="936">
        <f t="shared" ref="H15:H24" si="0">+E15*G15</f>
        <v>0</v>
      </c>
    </row>
    <row r="16" spans="2:8" s="57" customFormat="1" ht="18.75" x14ac:dyDescent="0.3">
      <c r="B16" s="2385"/>
      <c r="C16" s="2386"/>
      <c r="D16" s="2386"/>
      <c r="E16" s="938"/>
      <c r="F16" s="938"/>
      <c r="G16" s="939"/>
      <c r="H16" s="936">
        <f t="shared" si="0"/>
        <v>0</v>
      </c>
    </row>
    <row r="17" spans="2:8" s="57" customFormat="1" ht="18.75" x14ac:dyDescent="0.3">
      <c r="B17" s="2385"/>
      <c r="C17" s="2386"/>
      <c r="D17" s="2386"/>
      <c r="E17" s="938"/>
      <c r="F17" s="938"/>
      <c r="G17" s="939"/>
      <c r="H17" s="936">
        <f t="shared" si="0"/>
        <v>0</v>
      </c>
    </row>
    <row r="18" spans="2:8" s="57" customFormat="1" ht="18.75" x14ac:dyDescent="0.3">
      <c r="B18" s="2385"/>
      <c r="C18" s="2386"/>
      <c r="D18" s="2386"/>
      <c r="E18" s="938"/>
      <c r="F18" s="938"/>
      <c r="G18" s="939"/>
      <c r="H18" s="936">
        <f t="shared" si="0"/>
        <v>0</v>
      </c>
    </row>
    <row r="19" spans="2:8" s="57" customFormat="1" ht="18.75" x14ac:dyDescent="0.3">
      <c r="B19" s="2385"/>
      <c r="C19" s="2386"/>
      <c r="D19" s="2386"/>
      <c r="E19" s="938"/>
      <c r="F19" s="938"/>
      <c r="G19" s="939"/>
      <c r="H19" s="936">
        <f t="shared" si="0"/>
        <v>0</v>
      </c>
    </row>
    <row r="20" spans="2:8" s="57" customFormat="1" ht="18.75" x14ac:dyDescent="0.3">
      <c r="B20" s="2385"/>
      <c r="C20" s="2386"/>
      <c r="D20" s="2386"/>
      <c r="E20" s="938"/>
      <c r="F20" s="938"/>
      <c r="G20" s="939"/>
      <c r="H20" s="936">
        <f t="shared" si="0"/>
        <v>0</v>
      </c>
    </row>
    <row r="21" spans="2:8" s="57" customFormat="1" ht="18.75" x14ac:dyDescent="0.3">
      <c r="B21" s="2385"/>
      <c r="C21" s="2386"/>
      <c r="D21" s="2386"/>
      <c r="E21" s="938"/>
      <c r="F21" s="938"/>
      <c r="G21" s="939"/>
      <c r="H21" s="936">
        <f t="shared" si="0"/>
        <v>0</v>
      </c>
    </row>
    <row r="22" spans="2:8" s="57" customFormat="1" ht="18.75" x14ac:dyDescent="0.3">
      <c r="B22" s="2385"/>
      <c r="C22" s="2386"/>
      <c r="D22" s="2386"/>
      <c r="E22" s="938"/>
      <c r="F22" s="938"/>
      <c r="G22" s="939"/>
      <c r="H22" s="936">
        <f t="shared" si="0"/>
        <v>0</v>
      </c>
    </row>
    <row r="23" spans="2:8" s="57" customFormat="1" ht="18.75" x14ac:dyDescent="0.3">
      <c r="B23" s="2385"/>
      <c r="C23" s="2386"/>
      <c r="D23" s="2386"/>
      <c r="E23" s="938"/>
      <c r="F23" s="938"/>
      <c r="G23" s="939"/>
      <c r="H23" s="936">
        <f t="shared" si="0"/>
        <v>0</v>
      </c>
    </row>
    <row r="24" spans="2:8" s="57" customFormat="1" ht="18.75" x14ac:dyDescent="0.3">
      <c r="B24" s="2385"/>
      <c r="C24" s="2386"/>
      <c r="D24" s="2386"/>
      <c r="E24" s="938"/>
      <c r="F24" s="938"/>
      <c r="G24" s="939"/>
      <c r="H24" s="936">
        <f t="shared" si="0"/>
        <v>0</v>
      </c>
    </row>
    <row r="25" spans="2:8" s="57" customFormat="1" ht="18.75" x14ac:dyDescent="0.3">
      <c r="B25" s="2385"/>
      <c r="C25" s="2386"/>
      <c r="D25" s="2386"/>
      <c r="E25" s="938"/>
      <c r="F25" s="938"/>
      <c r="G25" s="939"/>
      <c r="H25" s="93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81"/>
      <c r="C33" s="2382"/>
      <c r="D33" s="2382"/>
      <c r="E33" s="932"/>
      <c r="F33" s="932"/>
      <c r="G33" s="932"/>
      <c r="H33" s="934"/>
    </row>
    <row r="34" spans="2:8" x14ac:dyDescent="0.25">
      <c r="B34" s="2381"/>
      <c r="C34" s="2382"/>
      <c r="D34" s="2382"/>
      <c r="E34" s="932"/>
      <c r="F34" s="932"/>
      <c r="G34" s="932"/>
      <c r="H34" s="934"/>
    </row>
    <row r="35" spans="2:8" ht="15.75" thickBot="1" x14ac:dyDescent="0.3">
      <c r="B35" s="2383"/>
      <c r="C35" s="2384"/>
      <c r="D35" s="2384"/>
      <c r="E35" s="933"/>
      <c r="F35" s="933"/>
      <c r="G35" s="933"/>
      <c r="H35" s="935"/>
    </row>
    <row r="36" spans="2:8" ht="18.75" x14ac:dyDescent="0.3">
      <c r="G36" s="48" t="s">
        <v>443</v>
      </c>
      <c r="H36" s="64">
        <f>SUM(H13:H25)</f>
        <v>1754.14</v>
      </c>
    </row>
    <row r="37" spans="2:8" ht="18.75" x14ac:dyDescent="0.3">
      <c r="G37" s="48" t="s">
        <v>444</v>
      </c>
      <c r="H37" s="64">
        <f>+H36*0.16</f>
        <v>280.66240000000005</v>
      </c>
    </row>
    <row r="38" spans="2:8" ht="19.5" thickBot="1" x14ac:dyDescent="0.35">
      <c r="G38" s="49" t="s">
        <v>445</v>
      </c>
      <c r="H38" s="65">
        <f>+H36+H37</f>
        <v>2034.8024</v>
      </c>
    </row>
    <row r="40" spans="2:8" x14ac:dyDescent="0.25">
      <c r="B40" s="2377"/>
      <c r="C40" s="2377"/>
      <c r="D40" s="2377"/>
      <c r="E40" s="2377"/>
      <c r="F40" s="2377"/>
    </row>
    <row r="41" spans="2:8" x14ac:dyDescent="0.25">
      <c r="B41" s="2377"/>
      <c r="C41" s="2377"/>
      <c r="D41" s="2377"/>
      <c r="E41" s="2377"/>
      <c r="F41" s="2377"/>
    </row>
    <row r="42" spans="2:8" x14ac:dyDescent="0.25">
      <c r="B42" s="2380" t="s">
        <v>446</v>
      </c>
      <c r="C42" s="2380"/>
      <c r="D42" s="2380"/>
      <c r="E42" s="2380" t="s">
        <v>447</v>
      </c>
      <c r="F42" s="238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1">
    <tabColor rgb="FFCC33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28515625" style="32" customWidth="1"/>
    <col min="4" max="4" width="16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-1830</v>
      </c>
      <c r="E5" s="921" t="s">
        <v>421</v>
      </c>
      <c r="F5" s="33" t="str">
        <f>VLOOKUP(F6,OBRAS!A1:B25,2,FALSE)</f>
        <v>VALENC, ENSINO, TAJO</v>
      </c>
      <c r="G5" s="1670" t="s">
        <v>423</v>
      </c>
      <c r="H5" s="1674">
        <v>46122</v>
      </c>
    </row>
    <row r="6" spans="2:8" ht="15.75" thickBot="1" x14ac:dyDescent="0.3">
      <c r="B6" s="1669"/>
      <c r="C6" s="1671"/>
      <c r="D6" s="1673"/>
      <c r="E6" s="922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34</v>
      </c>
      <c r="D7" s="36"/>
      <c r="E7" s="36"/>
      <c r="F7" s="35" t="s">
        <v>429</v>
      </c>
      <c r="G7" s="36" t="str">
        <f>VLOOKUP(C7,'BASE DATOS'!A1:J107,7,FALSE)</f>
        <v>ventas01regsagama@gmail.com</v>
      </c>
      <c r="H7" s="41"/>
    </row>
    <row r="8" spans="2:8" x14ac:dyDescent="0.25">
      <c r="B8" s="40" t="s">
        <v>425</v>
      </c>
      <c r="C8" s="38" t="str">
        <f>VLOOKUP(C7,'BASE DATOS'!A1:J108,3,FALSE)</f>
        <v>CELAYA-SALAMANCA LIBRE KM 1.5, COL. ROSALINDA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38060</v>
      </c>
      <c r="H9" s="42"/>
    </row>
    <row r="10" spans="2:8" x14ac:dyDescent="0.25">
      <c r="B10" s="40" t="s">
        <v>427</v>
      </c>
      <c r="C10" s="38" t="str">
        <f>VLOOKUP(C7,'BASE DATOS'!A1:J110,2,FALSE)</f>
        <v>CLH020607SJ1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442 3949657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2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1404</v>
      </c>
      <c r="C13" s="1679"/>
      <c r="D13" s="1679"/>
      <c r="E13" s="60">
        <v>30</v>
      </c>
      <c r="F13" s="60" t="s">
        <v>620</v>
      </c>
      <c r="G13" s="62">
        <v>112.0689</v>
      </c>
      <c r="H13" s="56">
        <f>+E13*G13</f>
        <v>3362.067</v>
      </c>
    </row>
    <row r="14" spans="2:8" s="57" customFormat="1" ht="18.75" x14ac:dyDescent="0.3">
      <c r="B14" s="2385" t="s">
        <v>1405</v>
      </c>
      <c r="C14" s="2386"/>
      <c r="D14" s="2386"/>
      <c r="E14" s="938">
        <v>6</v>
      </c>
      <c r="F14" s="938" t="s">
        <v>449</v>
      </c>
      <c r="G14" s="939">
        <v>155.17240000000001</v>
      </c>
      <c r="H14" s="936">
        <f>+E14*G14</f>
        <v>931.03440000000001</v>
      </c>
    </row>
    <row r="15" spans="2:8" s="57" customFormat="1" ht="18.75" x14ac:dyDescent="0.3">
      <c r="B15" s="2385" t="s">
        <v>1406</v>
      </c>
      <c r="C15" s="2386"/>
      <c r="D15" s="2386"/>
      <c r="E15" s="938">
        <v>3</v>
      </c>
      <c r="F15" s="938" t="s">
        <v>449</v>
      </c>
      <c r="G15" s="939">
        <v>189.6551</v>
      </c>
      <c r="H15" s="936">
        <f t="shared" ref="H15:H24" si="0">+E15*G15</f>
        <v>568.96530000000007</v>
      </c>
    </row>
    <row r="16" spans="2:8" s="57" customFormat="1" ht="18.75" x14ac:dyDescent="0.3">
      <c r="B16" s="2385" t="s">
        <v>1407</v>
      </c>
      <c r="C16" s="2386"/>
      <c r="D16" s="2386"/>
      <c r="E16" s="938">
        <v>3</v>
      </c>
      <c r="F16" s="938" t="s">
        <v>449</v>
      </c>
      <c r="G16" s="939">
        <v>64.655100000000004</v>
      </c>
      <c r="H16" s="936">
        <f t="shared" si="0"/>
        <v>193.96530000000001</v>
      </c>
    </row>
    <row r="17" spans="2:8" s="57" customFormat="1" ht="18.75" x14ac:dyDescent="0.3">
      <c r="B17" s="2385" t="s">
        <v>1408</v>
      </c>
      <c r="C17" s="2386"/>
      <c r="D17" s="2386"/>
      <c r="E17" s="938">
        <v>2</v>
      </c>
      <c r="F17" s="938" t="s">
        <v>449</v>
      </c>
      <c r="G17" s="939">
        <v>38.793100000000003</v>
      </c>
      <c r="H17" s="936">
        <f t="shared" si="0"/>
        <v>77.586200000000005</v>
      </c>
    </row>
    <row r="18" spans="2:8" s="57" customFormat="1" ht="18.75" x14ac:dyDescent="0.3">
      <c r="B18" s="2385" t="s">
        <v>1409</v>
      </c>
      <c r="C18" s="2386"/>
      <c r="D18" s="2386"/>
      <c r="E18" s="938">
        <v>1</v>
      </c>
      <c r="F18" s="938" t="s">
        <v>449</v>
      </c>
      <c r="G18" s="939">
        <v>47.413699999999999</v>
      </c>
      <c r="H18" s="936">
        <f t="shared" si="0"/>
        <v>47.413699999999999</v>
      </c>
    </row>
    <row r="19" spans="2:8" s="57" customFormat="1" ht="18.75" x14ac:dyDescent="0.3">
      <c r="B19" s="2385" t="s">
        <v>1410</v>
      </c>
      <c r="C19" s="2386"/>
      <c r="D19" s="2386"/>
      <c r="E19" s="938">
        <v>2</v>
      </c>
      <c r="F19" s="938" t="s">
        <v>449</v>
      </c>
      <c r="G19" s="939">
        <v>43.103400000000001</v>
      </c>
      <c r="H19" s="936">
        <f t="shared" si="0"/>
        <v>86.206800000000001</v>
      </c>
    </row>
    <row r="20" spans="2:8" s="57" customFormat="1" ht="18.75" x14ac:dyDescent="0.3">
      <c r="B20" s="2385" t="s">
        <v>1411</v>
      </c>
      <c r="C20" s="2386"/>
      <c r="D20" s="2386"/>
      <c r="E20" s="938">
        <v>1</v>
      </c>
      <c r="F20" s="938" t="s">
        <v>449</v>
      </c>
      <c r="G20" s="939">
        <v>30.1724</v>
      </c>
      <c r="H20" s="936">
        <f t="shared" si="0"/>
        <v>30.1724</v>
      </c>
    </row>
    <row r="21" spans="2:8" s="57" customFormat="1" ht="18.75" x14ac:dyDescent="0.3">
      <c r="B21" s="2387" t="s">
        <v>1412</v>
      </c>
      <c r="C21" s="2388"/>
      <c r="D21" s="2388"/>
      <c r="E21" s="938"/>
      <c r="F21" s="938"/>
      <c r="G21" s="939"/>
      <c r="H21" s="936">
        <f t="shared" si="0"/>
        <v>0</v>
      </c>
    </row>
    <row r="22" spans="2:8" s="57" customFormat="1" ht="18.75" x14ac:dyDescent="0.3">
      <c r="B22" s="2385"/>
      <c r="C22" s="2386"/>
      <c r="D22" s="2386"/>
      <c r="E22" s="938"/>
      <c r="F22" s="938"/>
      <c r="G22" s="939"/>
      <c r="H22" s="936">
        <f t="shared" si="0"/>
        <v>0</v>
      </c>
    </row>
    <row r="23" spans="2:8" s="57" customFormat="1" ht="18.75" x14ac:dyDescent="0.3">
      <c r="B23" s="2385"/>
      <c r="C23" s="2386"/>
      <c r="D23" s="2386"/>
      <c r="E23" s="938"/>
      <c r="F23" s="938"/>
      <c r="G23" s="939"/>
      <c r="H23" s="936">
        <f t="shared" si="0"/>
        <v>0</v>
      </c>
    </row>
    <row r="24" spans="2:8" s="57" customFormat="1" ht="18.75" x14ac:dyDescent="0.3">
      <c r="B24" s="2385"/>
      <c r="C24" s="2386"/>
      <c r="D24" s="2386"/>
      <c r="E24" s="938"/>
      <c r="F24" s="938"/>
      <c r="G24" s="939"/>
      <c r="H24" s="936">
        <f t="shared" si="0"/>
        <v>0</v>
      </c>
    </row>
    <row r="25" spans="2:8" s="57" customFormat="1" ht="18.75" x14ac:dyDescent="0.3">
      <c r="B25" s="2385"/>
      <c r="C25" s="2386"/>
      <c r="D25" s="2386"/>
      <c r="E25" s="938"/>
      <c r="F25" s="938"/>
      <c r="G25" s="939"/>
      <c r="H25" s="93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81"/>
      <c r="C33" s="2382"/>
      <c r="D33" s="2382"/>
      <c r="E33" s="932"/>
      <c r="F33" s="932"/>
      <c r="G33" s="932"/>
      <c r="H33" s="934"/>
    </row>
    <row r="34" spans="2:8" x14ac:dyDescent="0.25">
      <c r="B34" s="2381"/>
      <c r="C34" s="2382"/>
      <c r="D34" s="2382"/>
      <c r="E34" s="932"/>
      <c r="F34" s="932"/>
      <c r="G34" s="932"/>
      <c r="H34" s="934"/>
    </row>
    <row r="35" spans="2:8" ht="15.75" thickBot="1" x14ac:dyDescent="0.3">
      <c r="B35" s="2383"/>
      <c r="C35" s="2384"/>
      <c r="D35" s="2384"/>
      <c r="E35" s="933"/>
      <c r="F35" s="933"/>
      <c r="G35" s="933"/>
      <c r="H35" s="935"/>
    </row>
    <row r="36" spans="2:8" ht="18.75" x14ac:dyDescent="0.3">
      <c r="G36" s="48" t="s">
        <v>443</v>
      </c>
      <c r="H36" s="64">
        <f>SUM(H13:H25)</f>
        <v>5297.4110999999994</v>
      </c>
    </row>
    <row r="37" spans="2:8" ht="18.75" x14ac:dyDescent="0.3">
      <c r="G37" s="48" t="s">
        <v>444</v>
      </c>
      <c r="H37" s="64">
        <f>+H36*0.16</f>
        <v>847.5857759999999</v>
      </c>
    </row>
    <row r="38" spans="2:8" ht="19.5" thickBot="1" x14ac:dyDescent="0.35">
      <c r="G38" s="49" t="s">
        <v>445</v>
      </c>
      <c r="H38" s="65">
        <f>+H36+H37</f>
        <v>6144.9968759999992</v>
      </c>
    </row>
    <row r="40" spans="2:8" x14ac:dyDescent="0.25">
      <c r="B40" s="2377"/>
      <c r="C40" s="2377"/>
      <c r="D40" s="2377"/>
      <c r="E40" s="2377"/>
      <c r="F40" s="2377"/>
    </row>
    <row r="41" spans="2:8" x14ac:dyDescent="0.25">
      <c r="B41" s="2377"/>
      <c r="C41" s="2377"/>
      <c r="D41" s="2377"/>
      <c r="E41" s="2377"/>
      <c r="F41" s="2377"/>
    </row>
    <row r="42" spans="2:8" x14ac:dyDescent="0.25">
      <c r="B42" s="2380" t="s">
        <v>446</v>
      </c>
      <c r="C42" s="2380"/>
      <c r="D42" s="2380"/>
      <c r="E42" s="2380" t="s">
        <v>447</v>
      </c>
      <c r="F42" s="238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2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28515625" style="32" customWidth="1"/>
    <col min="4" max="4" width="14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1413</v>
      </c>
      <c r="E5" s="921" t="s">
        <v>421</v>
      </c>
      <c r="F5" s="33" t="str">
        <f>VLOOKUP(F6,OBRAS!A1:B25,2,FALSE)</f>
        <v>EL ENSINO</v>
      </c>
      <c r="G5" s="1670" t="s">
        <v>423</v>
      </c>
      <c r="H5" s="1674">
        <v>46122</v>
      </c>
    </row>
    <row r="6" spans="2:8" ht="15.75" thickBot="1" x14ac:dyDescent="0.3">
      <c r="B6" s="1669"/>
      <c r="C6" s="1671"/>
      <c r="D6" s="1673"/>
      <c r="E6" s="922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DATOS'!A1:J107,7,FALSE)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DATOS'!A1:J108,3,FALSE)</f>
        <v>AV. MEXICO JAPON #412 INT. 55 MICROPARQUE INDUSTRIAL</v>
      </c>
      <c r="D8" s="38"/>
      <c r="E8" s="38"/>
      <c r="F8" s="37" t="s">
        <v>430</v>
      </c>
      <c r="G8" s="38" t="str">
        <f>VLOOKUP(C7,'BASE DATOS'!A1:J108,8,FALSE)</f>
        <v>LUBRICANTES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LBA880808D36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2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746</v>
      </c>
      <c r="C13" s="1679"/>
      <c r="D13" s="1679"/>
      <c r="E13" s="60">
        <v>2</v>
      </c>
      <c r="F13" s="60" t="s">
        <v>449</v>
      </c>
      <c r="G13" s="62">
        <v>414.2</v>
      </c>
      <c r="H13" s="56">
        <f>+E13*G13</f>
        <v>828.4</v>
      </c>
    </row>
    <row r="14" spans="2:8" s="57" customFormat="1" ht="18.75" x14ac:dyDescent="0.3">
      <c r="B14" s="2387" t="s">
        <v>578</v>
      </c>
      <c r="C14" s="2388"/>
      <c r="D14" s="2388"/>
      <c r="E14" s="938"/>
      <c r="F14" s="938"/>
      <c r="G14" s="939"/>
      <c r="H14" s="936">
        <f>+E14*G14</f>
        <v>0</v>
      </c>
    </row>
    <row r="15" spans="2:8" s="57" customFormat="1" ht="18.75" x14ac:dyDescent="0.3">
      <c r="B15" s="2385" t="s">
        <v>746</v>
      </c>
      <c r="C15" s="2386"/>
      <c r="D15" s="2386"/>
      <c r="E15" s="938">
        <v>2</v>
      </c>
      <c r="F15" s="938" t="s">
        <v>449</v>
      </c>
      <c r="G15" s="939">
        <v>414.2</v>
      </c>
      <c r="H15" s="936">
        <f t="shared" ref="H15:H24" si="0">+E15*G15</f>
        <v>828.4</v>
      </c>
    </row>
    <row r="16" spans="2:8" s="57" customFormat="1" ht="18.75" x14ac:dyDescent="0.3">
      <c r="B16" s="2387" t="s">
        <v>1414</v>
      </c>
      <c r="C16" s="2388"/>
      <c r="D16" s="2388"/>
      <c r="E16" s="938"/>
      <c r="F16" s="938"/>
      <c r="G16" s="939"/>
      <c r="H16" s="936">
        <f t="shared" si="0"/>
        <v>0</v>
      </c>
    </row>
    <row r="17" spans="2:8" s="57" customFormat="1" ht="18.75" x14ac:dyDescent="0.3">
      <c r="B17" s="2385"/>
      <c r="C17" s="2386"/>
      <c r="D17" s="2386"/>
      <c r="E17" s="938"/>
      <c r="F17" s="938"/>
      <c r="G17" s="939"/>
      <c r="H17" s="936">
        <f t="shared" si="0"/>
        <v>0</v>
      </c>
    </row>
    <row r="18" spans="2:8" s="57" customFormat="1" ht="18.75" x14ac:dyDescent="0.3">
      <c r="B18" s="2385"/>
      <c r="C18" s="2386"/>
      <c r="D18" s="2386"/>
      <c r="E18" s="938"/>
      <c r="F18" s="938"/>
      <c r="G18" s="939"/>
      <c r="H18" s="936">
        <f t="shared" si="0"/>
        <v>0</v>
      </c>
    </row>
    <row r="19" spans="2:8" s="57" customFormat="1" ht="18.75" x14ac:dyDescent="0.3">
      <c r="B19" s="2385"/>
      <c r="C19" s="2386"/>
      <c r="D19" s="2386"/>
      <c r="E19" s="938"/>
      <c r="F19" s="938"/>
      <c r="G19" s="939"/>
      <c r="H19" s="936">
        <f t="shared" si="0"/>
        <v>0</v>
      </c>
    </row>
    <row r="20" spans="2:8" s="57" customFormat="1" ht="18.75" x14ac:dyDescent="0.3">
      <c r="B20" s="2385"/>
      <c r="C20" s="2386"/>
      <c r="D20" s="2386"/>
      <c r="E20" s="938"/>
      <c r="F20" s="938"/>
      <c r="G20" s="939"/>
      <c r="H20" s="936">
        <f t="shared" si="0"/>
        <v>0</v>
      </c>
    </row>
    <row r="21" spans="2:8" s="57" customFormat="1" ht="18.75" x14ac:dyDescent="0.3">
      <c r="B21" s="2385"/>
      <c r="C21" s="2386"/>
      <c r="D21" s="2386"/>
      <c r="E21" s="938"/>
      <c r="F21" s="938"/>
      <c r="G21" s="939"/>
      <c r="H21" s="936">
        <f t="shared" si="0"/>
        <v>0</v>
      </c>
    </row>
    <row r="22" spans="2:8" s="57" customFormat="1" ht="18.75" x14ac:dyDescent="0.3">
      <c r="B22" s="2385"/>
      <c r="C22" s="2386"/>
      <c r="D22" s="2386"/>
      <c r="E22" s="938"/>
      <c r="F22" s="938"/>
      <c r="G22" s="939"/>
      <c r="H22" s="936">
        <f t="shared" si="0"/>
        <v>0</v>
      </c>
    </row>
    <row r="23" spans="2:8" s="57" customFormat="1" ht="18.75" x14ac:dyDescent="0.3">
      <c r="B23" s="2385"/>
      <c r="C23" s="2386"/>
      <c r="D23" s="2386"/>
      <c r="E23" s="938"/>
      <c r="F23" s="938"/>
      <c r="G23" s="939"/>
      <c r="H23" s="936">
        <f t="shared" si="0"/>
        <v>0</v>
      </c>
    </row>
    <row r="24" spans="2:8" s="57" customFormat="1" ht="18.75" x14ac:dyDescent="0.3">
      <c r="B24" s="2385"/>
      <c r="C24" s="2386"/>
      <c r="D24" s="2386"/>
      <c r="E24" s="938"/>
      <c r="F24" s="938"/>
      <c r="G24" s="939"/>
      <c r="H24" s="936">
        <f t="shared" si="0"/>
        <v>0</v>
      </c>
    </row>
    <row r="25" spans="2:8" s="57" customFormat="1" ht="18.75" x14ac:dyDescent="0.3">
      <c r="B25" s="2385"/>
      <c r="C25" s="2386"/>
      <c r="D25" s="2386"/>
      <c r="E25" s="938"/>
      <c r="F25" s="938"/>
      <c r="G25" s="939"/>
      <c r="H25" s="93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81"/>
      <c r="C33" s="2382"/>
      <c r="D33" s="2382"/>
      <c r="E33" s="932"/>
      <c r="F33" s="932"/>
      <c r="G33" s="932"/>
      <c r="H33" s="934"/>
    </row>
    <row r="34" spans="2:8" x14ac:dyDescent="0.25">
      <c r="B34" s="2381"/>
      <c r="C34" s="2382"/>
      <c r="D34" s="2382"/>
      <c r="E34" s="932"/>
      <c r="F34" s="932"/>
      <c r="G34" s="932"/>
      <c r="H34" s="934"/>
    </row>
    <row r="35" spans="2:8" ht="15.75" thickBot="1" x14ac:dyDescent="0.3">
      <c r="B35" s="2383"/>
      <c r="C35" s="2384"/>
      <c r="D35" s="2384"/>
      <c r="E35" s="933"/>
      <c r="F35" s="933"/>
      <c r="G35" s="933"/>
      <c r="H35" s="935"/>
    </row>
    <row r="36" spans="2:8" ht="18.75" x14ac:dyDescent="0.3">
      <c r="G36" s="48" t="s">
        <v>443</v>
      </c>
      <c r="H36" s="64">
        <f>SUM(H13:H25)</f>
        <v>1656.8</v>
      </c>
    </row>
    <row r="37" spans="2:8" ht="18.75" x14ac:dyDescent="0.3">
      <c r="G37" s="48" t="s">
        <v>444</v>
      </c>
      <c r="H37" s="64">
        <f>+H36*0.16</f>
        <v>265.08800000000002</v>
      </c>
    </row>
    <row r="38" spans="2:8" ht="19.5" thickBot="1" x14ac:dyDescent="0.35">
      <c r="G38" s="49" t="s">
        <v>445</v>
      </c>
      <c r="H38" s="65">
        <f>+H36+H37</f>
        <v>1921.8879999999999</v>
      </c>
    </row>
    <row r="40" spans="2:8" x14ac:dyDescent="0.25">
      <c r="B40" s="2377"/>
      <c r="C40" s="2377"/>
      <c r="D40" s="2377"/>
      <c r="E40" s="2377"/>
      <c r="F40" s="2377"/>
    </row>
    <row r="41" spans="2:8" x14ac:dyDescent="0.25">
      <c r="B41" s="2377"/>
      <c r="C41" s="2377"/>
      <c r="D41" s="2377"/>
      <c r="E41" s="2377"/>
      <c r="F41" s="2377"/>
    </row>
    <row r="42" spans="2:8" x14ac:dyDescent="0.25">
      <c r="B42" s="2380" t="s">
        <v>446</v>
      </c>
      <c r="C42" s="2380"/>
      <c r="D42" s="2380"/>
      <c r="E42" s="2380" t="s">
        <v>447</v>
      </c>
      <c r="F42" s="238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3">
    <tabColor theme="7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28515625" style="32" customWidth="1"/>
    <col min="4" max="4" width="15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-1832</v>
      </c>
      <c r="E5" s="921" t="s">
        <v>421</v>
      </c>
      <c r="F5" s="33" t="str">
        <f>VLOOKUP(F6,OBRAS!A1:B25,2,FALSE)</f>
        <v>VALENC, ENSINO, TAJO</v>
      </c>
      <c r="G5" s="1670" t="s">
        <v>423</v>
      </c>
      <c r="H5" s="1674">
        <v>46122</v>
      </c>
    </row>
    <row r="6" spans="2:8" ht="15.75" thickBot="1" x14ac:dyDescent="0.3">
      <c r="B6" s="1669"/>
      <c r="C6" s="1671"/>
      <c r="D6" s="1673"/>
      <c r="E6" s="922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24</v>
      </c>
      <c r="D7" s="36"/>
      <c r="E7" s="36"/>
      <c r="F7" s="35" t="s">
        <v>429</v>
      </c>
      <c r="G7" s="36" t="str">
        <f>VLOOKUP(C7,'BASE DATOS'!A1:J107,7,FALSE)</f>
        <v>administracion.celaya@gruponazario.com</v>
      </c>
      <c r="H7" s="41"/>
    </row>
    <row r="8" spans="2:8" x14ac:dyDescent="0.25">
      <c r="B8" s="40" t="s">
        <v>425</v>
      </c>
      <c r="C8" s="38" t="str">
        <f>VLOOKUP(C7,'BASE DATOS'!A1:J108,3,FALSE)</f>
        <v>CONDOR #207 COL. ALAMOS 3RA SECCION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38024</v>
      </c>
      <c r="H9" s="42"/>
    </row>
    <row r="10" spans="2:8" x14ac:dyDescent="0.25">
      <c r="B10" s="40" t="s">
        <v>427</v>
      </c>
      <c r="C10" s="38" t="str">
        <f>VLOOKUP(C7,'BASE DATOS'!A1:J110,2,FALSE)</f>
        <v>NRE790906I88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461 1031611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2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1415</v>
      </c>
      <c r="C13" s="1679"/>
      <c r="D13" s="1679"/>
      <c r="E13" s="60">
        <v>1</v>
      </c>
      <c r="F13" s="60" t="s">
        <v>449</v>
      </c>
      <c r="G13" s="62">
        <v>318.94</v>
      </c>
      <c r="H13" s="56">
        <f>+E13*G13</f>
        <v>318.94</v>
      </c>
    </row>
    <row r="14" spans="2:8" s="57" customFormat="1" ht="18.75" x14ac:dyDescent="0.3">
      <c r="B14" s="2385" t="s">
        <v>1416</v>
      </c>
      <c r="C14" s="2386"/>
      <c r="D14" s="2386"/>
      <c r="E14" s="938">
        <v>1</v>
      </c>
      <c r="F14" s="938" t="s">
        <v>449</v>
      </c>
      <c r="G14" s="939">
        <v>372.75</v>
      </c>
      <c r="H14" s="936">
        <f>+E14*G14</f>
        <v>372.75</v>
      </c>
    </row>
    <row r="15" spans="2:8" s="57" customFormat="1" ht="18.75" x14ac:dyDescent="0.3">
      <c r="B15" s="2385" t="s">
        <v>1417</v>
      </c>
      <c r="C15" s="2386"/>
      <c r="D15" s="2386"/>
      <c r="E15" s="938">
        <v>1</v>
      </c>
      <c r="F15" s="938" t="s">
        <v>449</v>
      </c>
      <c r="G15" s="939">
        <v>645.14</v>
      </c>
      <c r="H15" s="936">
        <f t="shared" ref="H15:H24" si="0">+E15*G15</f>
        <v>645.14</v>
      </c>
    </row>
    <row r="16" spans="2:8" s="57" customFormat="1" ht="18.75" x14ac:dyDescent="0.3">
      <c r="B16" s="2385" t="s">
        <v>1418</v>
      </c>
      <c r="C16" s="2386"/>
      <c r="D16" s="2386"/>
      <c r="E16" s="938">
        <v>1</v>
      </c>
      <c r="F16" s="938" t="s">
        <v>449</v>
      </c>
      <c r="G16" s="939">
        <v>548.63</v>
      </c>
      <c r="H16" s="936">
        <f t="shared" si="0"/>
        <v>548.63</v>
      </c>
    </row>
    <row r="17" spans="2:8" s="57" customFormat="1" ht="18.75" x14ac:dyDescent="0.3">
      <c r="B17" s="2385" t="s">
        <v>1419</v>
      </c>
      <c r="C17" s="2386"/>
      <c r="D17" s="2386"/>
      <c r="E17" s="938">
        <v>1</v>
      </c>
      <c r="F17" s="938" t="s">
        <v>449</v>
      </c>
      <c r="G17" s="939">
        <v>690.38</v>
      </c>
      <c r="H17" s="936">
        <f t="shared" si="0"/>
        <v>690.38</v>
      </c>
    </row>
    <row r="18" spans="2:8" s="57" customFormat="1" ht="18.75" x14ac:dyDescent="0.3">
      <c r="B18" s="2387" t="s">
        <v>1255</v>
      </c>
      <c r="C18" s="2388"/>
      <c r="D18" s="2388"/>
      <c r="E18" s="938"/>
      <c r="F18" s="938"/>
      <c r="G18" s="939"/>
      <c r="H18" s="936">
        <f t="shared" si="0"/>
        <v>0</v>
      </c>
    </row>
    <row r="19" spans="2:8" s="57" customFormat="1" ht="18.75" x14ac:dyDescent="0.3">
      <c r="B19" s="2385"/>
      <c r="C19" s="2386"/>
      <c r="D19" s="2386"/>
      <c r="E19" s="938"/>
      <c r="F19" s="938"/>
      <c r="G19" s="939"/>
      <c r="H19" s="936">
        <f t="shared" si="0"/>
        <v>0</v>
      </c>
    </row>
    <row r="20" spans="2:8" s="57" customFormat="1" ht="18.75" x14ac:dyDescent="0.3">
      <c r="B20" s="2385"/>
      <c r="C20" s="2386"/>
      <c r="D20" s="2386"/>
      <c r="E20" s="938"/>
      <c r="F20" s="938"/>
      <c r="G20" s="939"/>
      <c r="H20" s="936">
        <f t="shared" si="0"/>
        <v>0</v>
      </c>
    </row>
    <row r="21" spans="2:8" s="57" customFormat="1" ht="18.75" x14ac:dyDescent="0.3">
      <c r="B21" s="2385"/>
      <c r="C21" s="2386"/>
      <c r="D21" s="2386"/>
      <c r="E21" s="938"/>
      <c r="F21" s="938"/>
      <c r="G21" s="939"/>
      <c r="H21" s="936">
        <f t="shared" si="0"/>
        <v>0</v>
      </c>
    </row>
    <row r="22" spans="2:8" s="57" customFormat="1" ht="18.75" x14ac:dyDescent="0.3">
      <c r="B22" s="2385"/>
      <c r="C22" s="2386"/>
      <c r="D22" s="2386"/>
      <c r="E22" s="938"/>
      <c r="F22" s="938"/>
      <c r="G22" s="939"/>
      <c r="H22" s="936">
        <f t="shared" si="0"/>
        <v>0</v>
      </c>
    </row>
    <row r="23" spans="2:8" s="57" customFormat="1" ht="18.75" x14ac:dyDescent="0.3">
      <c r="B23" s="2385"/>
      <c r="C23" s="2386"/>
      <c r="D23" s="2386"/>
      <c r="E23" s="938"/>
      <c r="F23" s="938"/>
      <c r="G23" s="939"/>
      <c r="H23" s="936">
        <f t="shared" si="0"/>
        <v>0</v>
      </c>
    </row>
    <row r="24" spans="2:8" s="57" customFormat="1" ht="18.75" x14ac:dyDescent="0.3">
      <c r="B24" s="2385"/>
      <c r="C24" s="2386"/>
      <c r="D24" s="2386"/>
      <c r="E24" s="938"/>
      <c r="F24" s="938"/>
      <c r="G24" s="939"/>
      <c r="H24" s="936">
        <f t="shared" si="0"/>
        <v>0</v>
      </c>
    </row>
    <row r="25" spans="2:8" s="57" customFormat="1" ht="18.75" x14ac:dyDescent="0.3">
      <c r="B25" s="2385"/>
      <c r="C25" s="2386"/>
      <c r="D25" s="2386"/>
      <c r="E25" s="938"/>
      <c r="F25" s="938"/>
      <c r="G25" s="939"/>
      <c r="H25" s="93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81"/>
      <c r="C33" s="2382"/>
      <c r="D33" s="2382"/>
      <c r="E33" s="932"/>
      <c r="F33" s="932"/>
      <c r="G33" s="932"/>
      <c r="H33" s="934"/>
    </row>
    <row r="34" spans="2:8" x14ac:dyDescent="0.25">
      <c r="B34" s="2381"/>
      <c r="C34" s="2382"/>
      <c r="D34" s="2382"/>
      <c r="E34" s="932"/>
      <c r="F34" s="932"/>
      <c r="G34" s="932"/>
      <c r="H34" s="934"/>
    </row>
    <row r="35" spans="2:8" ht="15.75" thickBot="1" x14ac:dyDescent="0.3">
      <c r="B35" s="2383"/>
      <c r="C35" s="2384"/>
      <c r="D35" s="2384"/>
      <c r="E35" s="933"/>
      <c r="F35" s="933"/>
      <c r="G35" s="933"/>
      <c r="H35" s="935"/>
    </row>
    <row r="36" spans="2:8" ht="18.75" x14ac:dyDescent="0.3">
      <c r="G36" s="48" t="s">
        <v>443</v>
      </c>
      <c r="H36" s="64">
        <f>SUM(H13:H25)</f>
        <v>2575.84</v>
      </c>
    </row>
    <row r="37" spans="2:8" ht="18.75" x14ac:dyDescent="0.3">
      <c r="G37" s="48" t="s">
        <v>444</v>
      </c>
      <c r="H37" s="64">
        <f>+H36*0.16</f>
        <v>412.13440000000003</v>
      </c>
    </row>
    <row r="38" spans="2:8" ht="19.5" thickBot="1" x14ac:dyDescent="0.35">
      <c r="G38" s="49" t="s">
        <v>445</v>
      </c>
      <c r="H38" s="65">
        <f>+H36+H37</f>
        <v>2987.9744000000001</v>
      </c>
    </row>
    <row r="40" spans="2:8" x14ac:dyDescent="0.25">
      <c r="B40" s="2377"/>
      <c r="C40" s="2377"/>
      <c r="D40" s="2377"/>
      <c r="E40" s="2377"/>
      <c r="F40" s="2377"/>
    </row>
    <row r="41" spans="2:8" x14ac:dyDescent="0.25">
      <c r="B41" s="2377"/>
      <c r="C41" s="2377"/>
      <c r="D41" s="2377"/>
      <c r="E41" s="2377"/>
      <c r="F41" s="2377"/>
    </row>
    <row r="42" spans="2:8" x14ac:dyDescent="0.25">
      <c r="B42" s="2380" t="s">
        <v>446</v>
      </c>
      <c r="C42" s="2380"/>
      <c r="D42" s="2380"/>
      <c r="E42" s="2380" t="s">
        <v>447</v>
      </c>
      <c r="F42" s="238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4">
    <tabColor theme="7"/>
    <pageSetUpPr fitToPage="1"/>
  </sheetPr>
  <dimension ref="B1:H61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-1833</v>
      </c>
      <c r="E5" s="921" t="s">
        <v>421</v>
      </c>
      <c r="F5" s="33" t="str">
        <f>VLOOKUP(F6,OBRAS!A1:B25,2,FALSE)</f>
        <v>VALENC, ENSINO, TAJO</v>
      </c>
      <c r="G5" s="1670" t="s">
        <v>423</v>
      </c>
      <c r="H5" s="1674">
        <v>46122</v>
      </c>
    </row>
    <row r="6" spans="2:8" ht="15.75" thickBot="1" x14ac:dyDescent="0.3">
      <c r="B6" s="1669"/>
      <c r="C6" s="1671"/>
      <c r="D6" s="1673"/>
      <c r="E6" s="922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24</v>
      </c>
      <c r="D7" s="36"/>
      <c r="E7" s="36"/>
      <c r="F7" s="35" t="s">
        <v>429</v>
      </c>
      <c r="G7" s="36" t="str">
        <f>VLOOKUP(C7,'BASE DATOS'!A1:J107,7,FALSE)</f>
        <v>administracion.celaya@gruponazario.com</v>
      </c>
      <c r="H7" s="41"/>
    </row>
    <row r="8" spans="2:8" x14ac:dyDescent="0.25">
      <c r="B8" s="40" t="s">
        <v>425</v>
      </c>
      <c r="C8" s="38" t="str">
        <f>VLOOKUP(C7,'BASE DATOS'!A1:J108,3,FALSE)</f>
        <v>CONDOR #207 COL. ALAMOS 3RA SECCION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38024</v>
      </c>
      <c r="H9" s="42"/>
    </row>
    <row r="10" spans="2:8" x14ac:dyDescent="0.25">
      <c r="B10" s="40" t="s">
        <v>427</v>
      </c>
      <c r="C10" s="38" t="str">
        <f>VLOOKUP(C7,'BASE DATOS'!A1:J110,2,FALSE)</f>
        <v>NRE790906I88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461 1031611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23" t="s">
        <v>436</v>
      </c>
      <c r="G12" s="46" t="s">
        <v>437</v>
      </c>
      <c r="H12" s="45" t="s">
        <v>438</v>
      </c>
    </row>
    <row r="13" spans="2:8" s="57" customFormat="1" ht="18.75" x14ac:dyDescent="0.3">
      <c r="B13" s="2392" t="s">
        <v>1420</v>
      </c>
      <c r="C13" s="2393"/>
      <c r="D13" s="2394"/>
      <c r="E13" s="60">
        <v>1</v>
      </c>
      <c r="F13" s="60" t="s">
        <v>449</v>
      </c>
      <c r="G13" s="62">
        <v>193.75</v>
      </c>
      <c r="H13" s="56">
        <f>+E13*G13</f>
        <v>193.75</v>
      </c>
    </row>
    <row r="14" spans="2:8" s="57" customFormat="1" ht="18.75" x14ac:dyDescent="0.3">
      <c r="B14" s="2385" t="s">
        <v>908</v>
      </c>
      <c r="C14" s="2386"/>
      <c r="D14" s="2386"/>
      <c r="E14" s="938">
        <v>1</v>
      </c>
      <c r="F14" s="938" t="s">
        <v>449</v>
      </c>
      <c r="G14" s="939">
        <v>534.21</v>
      </c>
      <c r="H14" s="936">
        <f>+E14*G14</f>
        <v>534.21</v>
      </c>
    </row>
    <row r="15" spans="2:8" s="57" customFormat="1" ht="18.75" x14ac:dyDescent="0.3">
      <c r="B15" s="2385" t="s">
        <v>1421</v>
      </c>
      <c r="C15" s="2386"/>
      <c r="D15" s="2386"/>
      <c r="E15" s="938">
        <v>1</v>
      </c>
      <c r="F15" s="938" t="s">
        <v>449</v>
      </c>
      <c r="G15" s="939">
        <v>252.5</v>
      </c>
      <c r="H15" s="936">
        <f t="shared" ref="H15:H44" si="0">+E15*G15</f>
        <v>252.5</v>
      </c>
    </row>
    <row r="16" spans="2:8" s="57" customFormat="1" ht="18.75" x14ac:dyDescent="0.3">
      <c r="B16" s="2385" t="s">
        <v>575</v>
      </c>
      <c r="C16" s="2386"/>
      <c r="D16" s="2386"/>
      <c r="E16" s="938">
        <v>1</v>
      </c>
      <c r="F16" s="938" t="s">
        <v>449</v>
      </c>
      <c r="G16" s="939">
        <v>144.74</v>
      </c>
      <c r="H16" s="936">
        <f t="shared" si="0"/>
        <v>144.74</v>
      </c>
    </row>
    <row r="17" spans="2:8" s="57" customFormat="1" ht="18.75" x14ac:dyDescent="0.3">
      <c r="B17" s="2385" t="s">
        <v>913</v>
      </c>
      <c r="C17" s="2386"/>
      <c r="D17" s="2386"/>
      <c r="E17" s="938">
        <v>1</v>
      </c>
      <c r="F17" s="938" t="s">
        <v>449</v>
      </c>
      <c r="G17" s="939">
        <v>492.1</v>
      </c>
      <c r="H17" s="936">
        <f t="shared" si="0"/>
        <v>492.1</v>
      </c>
    </row>
    <row r="18" spans="2:8" s="57" customFormat="1" ht="18.75" x14ac:dyDescent="0.3">
      <c r="B18" s="2385" t="s">
        <v>914</v>
      </c>
      <c r="C18" s="2386"/>
      <c r="D18" s="2386"/>
      <c r="E18" s="938">
        <v>1</v>
      </c>
      <c r="F18" s="938" t="s">
        <v>449</v>
      </c>
      <c r="G18" s="939">
        <v>853.95</v>
      </c>
      <c r="H18" s="936">
        <f t="shared" si="0"/>
        <v>853.95</v>
      </c>
    </row>
    <row r="19" spans="2:8" s="57" customFormat="1" ht="18.75" x14ac:dyDescent="0.3">
      <c r="B19" s="2387" t="s">
        <v>578</v>
      </c>
      <c r="C19" s="2388"/>
      <c r="D19" s="2388"/>
      <c r="E19" s="938"/>
      <c r="F19" s="938"/>
      <c r="G19" s="939"/>
      <c r="H19" s="936"/>
    </row>
    <row r="20" spans="2:8" s="57" customFormat="1" ht="18.75" x14ac:dyDescent="0.3">
      <c r="B20" s="2385" t="s">
        <v>908</v>
      </c>
      <c r="C20" s="2386"/>
      <c r="D20" s="2386"/>
      <c r="E20" s="938">
        <v>1</v>
      </c>
      <c r="F20" s="938" t="s">
        <v>449</v>
      </c>
      <c r="G20" s="939">
        <v>534.21</v>
      </c>
      <c r="H20" s="936">
        <f>+E20*G20</f>
        <v>534.21</v>
      </c>
    </row>
    <row r="21" spans="2:8" s="57" customFormat="1" ht="18.75" x14ac:dyDescent="0.3">
      <c r="B21" s="2385" t="s">
        <v>579</v>
      </c>
      <c r="C21" s="2386"/>
      <c r="D21" s="2386"/>
      <c r="E21" s="938">
        <v>1</v>
      </c>
      <c r="F21" s="938" t="s">
        <v>449</v>
      </c>
      <c r="G21" s="939">
        <v>200</v>
      </c>
      <c r="H21" s="936">
        <f t="shared" si="0"/>
        <v>200</v>
      </c>
    </row>
    <row r="22" spans="2:8" s="57" customFormat="1" ht="18.75" x14ac:dyDescent="0.3">
      <c r="B22" s="2385" t="s">
        <v>580</v>
      </c>
      <c r="C22" s="2386"/>
      <c r="D22" s="2386"/>
      <c r="E22" s="938">
        <v>1</v>
      </c>
      <c r="F22" s="938" t="s">
        <v>449</v>
      </c>
      <c r="G22" s="939">
        <v>149.88</v>
      </c>
      <c r="H22" s="936">
        <f t="shared" si="0"/>
        <v>149.88</v>
      </c>
    </row>
    <row r="23" spans="2:8" s="57" customFormat="1" ht="18.75" x14ac:dyDescent="0.3">
      <c r="B23" s="2385" t="s">
        <v>913</v>
      </c>
      <c r="C23" s="2386"/>
      <c r="D23" s="2386"/>
      <c r="E23" s="938">
        <v>1</v>
      </c>
      <c r="F23" s="938" t="s">
        <v>449</v>
      </c>
      <c r="G23" s="939">
        <v>492.1</v>
      </c>
      <c r="H23" s="936">
        <f>+E23*G23</f>
        <v>492.1</v>
      </c>
    </row>
    <row r="24" spans="2:8" s="57" customFormat="1" ht="18.75" x14ac:dyDescent="0.3">
      <c r="B24" s="2385" t="s">
        <v>914</v>
      </c>
      <c r="C24" s="2386"/>
      <c r="D24" s="2386"/>
      <c r="E24" s="938">
        <v>1</v>
      </c>
      <c r="F24" s="938" t="s">
        <v>449</v>
      </c>
      <c r="G24" s="939">
        <v>853.95</v>
      </c>
      <c r="H24" s="936">
        <f>+E24*G24</f>
        <v>853.95</v>
      </c>
    </row>
    <row r="25" spans="2:8" s="57" customFormat="1" ht="18.75" x14ac:dyDescent="0.3">
      <c r="B25" s="2389" t="s">
        <v>842</v>
      </c>
      <c r="C25" s="2390"/>
      <c r="D25" s="2391"/>
      <c r="E25" s="938"/>
      <c r="F25" s="938"/>
      <c r="G25" s="939"/>
      <c r="H25" s="936"/>
    </row>
    <row r="26" spans="2:8" s="57" customFormat="1" ht="18.75" x14ac:dyDescent="0.3">
      <c r="B26" s="2385" t="s">
        <v>1430</v>
      </c>
      <c r="C26" s="2386"/>
      <c r="D26" s="2386"/>
      <c r="E26" s="938">
        <v>1</v>
      </c>
      <c r="F26" s="938" t="s">
        <v>449</v>
      </c>
      <c r="G26" s="939">
        <v>377.53</v>
      </c>
      <c r="H26" s="936">
        <f t="shared" si="0"/>
        <v>377.53</v>
      </c>
    </row>
    <row r="27" spans="2:8" s="57" customFormat="1" ht="18.75" x14ac:dyDescent="0.3">
      <c r="B27" s="2385" t="s">
        <v>1422</v>
      </c>
      <c r="C27" s="2386"/>
      <c r="D27" s="2386"/>
      <c r="E27" s="938">
        <v>1</v>
      </c>
      <c r="F27" s="938" t="s">
        <v>449</v>
      </c>
      <c r="G27" s="939">
        <v>1531.5</v>
      </c>
      <c r="H27" s="936">
        <f t="shared" si="0"/>
        <v>1531.5</v>
      </c>
    </row>
    <row r="28" spans="2:8" s="57" customFormat="1" ht="18.75" x14ac:dyDescent="0.3">
      <c r="B28" s="2389" t="s">
        <v>1429</v>
      </c>
      <c r="C28" s="2390"/>
      <c r="D28" s="2391"/>
      <c r="E28" s="938"/>
      <c r="F28" s="938"/>
      <c r="G28" s="939"/>
      <c r="H28" s="936"/>
    </row>
    <row r="29" spans="2:8" s="57" customFormat="1" ht="18.75" x14ac:dyDescent="0.3">
      <c r="B29" s="2385" t="s">
        <v>908</v>
      </c>
      <c r="C29" s="2386"/>
      <c r="D29" s="2386"/>
      <c r="E29" s="938">
        <v>1</v>
      </c>
      <c r="F29" s="938" t="s">
        <v>449</v>
      </c>
      <c r="G29" s="939">
        <v>534.21</v>
      </c>
      <c r="H29" s="936">
        <f>+E29*G29</f>
        <v>534.21</v>
      </c>
    </row>
    <row r="30" spans="2:8" s="57" customFormat="1" ht="18.75" x14ac:dyDescent="0.3">
      <c r="B30" s="2385" t="s">
        <v>1421</v>
      </c>
      <c r="C30" s="2386"/>
      <c r="D30" s="2386"/>
      <c r="E30" s="938">
        <v>1</v>
      </c>
      <c r="F30" s="938" t="s">
        <v>449</v>
      </c>
      <c r="G30" s="939">
        <v>252.5</v>
      </c>
      <c r="H30" s="936">
        <f>+E30*G30</f>
        <v>252.5</v>
      </c>
    </row>
    <row r="31" spans="2:8" s="57" customFormat="1" ht="18.75" x14ac:dyDescent="0.3">
      <c r="B31" s="2385" t="s">
        <v>575</v>
      </c>
      <c r="C31" s="2386"/>
      <c r="D31" s="2386"/>
      <c r="E31" s="938">
        <v>1</v>
      </c>
      <c r="F31" s="938" t="s">
        <v>449</v>
      </c>
      <c r="G31" s="939">
        <v>144.74</v>
      </c>
      <c r="H31" s="936">
        <f>+E31*G31</f>
        <v>144.74</v>
      </c>
    </row>
    <row r="32" spans="2:8" s="57" customFormat="1" ht="18.75" x14ac:dyDescent="0.3">
      <c r="B32" s="2385" t="s">
        <v>913</v>
      </c>
      <c r="C32" s="2386"/>
      <c r="D32" s="2386"/>
      <c r="E32" s="938">
        <v>1</v>
      </c>
      <c r="F32" s="938" t="s">
        <v>449</v>
      </c>
      <c r="G32" s="939">
        <v>492.1</v>
      </c>
      <c r="H32" s="936">
        <f>+E32*G32</f>
        <v>492.1</v>
      </c>
    </row>
    <row r="33" spans="2:8" s="57" customFormat="1" ht="18.75" x14ac:dyDescent="0.3">
      <c r="B33" s="2385" t="s">
        <v>914</v>
      </c>
      <c r="C33" s="2386"/>
      <c r="D33" s="2386"/>
      <c r="E33" s="938">
        <v>1</v>
      </c>
      <c r="F33" s="938" t="s">
        <v>449</v>
      </c>
      <c r="G33" s="939">
        <v>853.95</v>
      </c>
      <c r="H33" s="936">
        <f>+E33*G33</f>
        <v>853.95</v>
      </c>
    </row>
    <row r="34" spans="2:8" s="57" customFormat="1" ht="18.75" x14ac:dyDescent="0.3">
      <c r="B34" s="2387" t="s">
        <v>806</v>
      </c>
      <c r="C34" s="2388"/>
      <c r="D34" s="2388"/>
      <c r="E34" s="938"/>
      <c r="F34" s="938"/>
      <c r="G34" s="939"/>
      <c r="H34" s="936"/>
    </row>
    <row r="35" spans="2:8" s="57" customFormat="1" ht="18.75" x14ac:dyDescent="0.3">
      <c r="B35" s="2385" t="s">
        <v>584</v>
      </c>
      <c r="C35" s="2386"/>
      <c r="D35" s="2386"/>
      <c r="E35" s="938">
        <v>5</v>
      </c>
      <c r="F35" s="938" t="s">
        <v>449</v>
      </c>
      <c r="G35" s="939">
        <v>236.84</v>
      </c>
      <c r="H35" s="936">
        <f t="shared" si="0"/>
        <v>1184.2</v>
      </c>
    </row>
    <row r="36" spans="2:8" s="57" customFormat="1" ht="18.75" x14ac:dyDescent="0.3">
      <c r="B36" s="2385" t="s">
        <v>585</v>
      </c>
      <c r="C36" s="2386"/>
      <c r="D36" s="2386"/>
      <c r="E36" s="938">
        <v>5</v>
      </c>
      <c r="F36" s="938" t="s">
        <v>449</v>
      </c>
      <c r="G36" s="939">
        <v>893.75</v>
      </c>
      <c r="H36" s="936">
        <f t="shared" si="0"/>
        <v>4468.75</v>
      </c>
    </row>
    <row r="37" spans="2:8" s="57" customFormat="1" ht="18.75" x14ac:dyDescent="0.3">
      <c r="B37" s="2385" t="s">
        <v>1423</v>
      </c>
      <c r="C37" s="2386"/>
      <c r="D37" s="2386"/>
      <c r="E37" s="938">
        <v>5</v>
      </c>
      <c r="F37" s="938" t="s">
        <v>449</v>
      </c>
      <c r="G37" s="939">
        <v>523.75</v>
      </c>
      <c r="H37" s="936">
        <f t="shared" si="0"/>
        <v>2618.75</v>
      </c>
    </row>
    <row r="38" spans="2:8" s="57" customFormat="1" ht="18.75" x14ac:dyDescent="0.3">
      <c r="B38" s="2387" t="s">
        <v>1431</v>
      </c>
      <c r="C38" s="2388"/>
      <c r="D38" s="2388"/>
      <c r="E38" s="938"/>
      <c r="F38" s="938"/>
      <c r="G38" s="939"/>
      <c r="H38" s="936"/>
    </row>
    <row r="39" spans="2:8" s="57" customFormat="1" ht="18.75" x14ac:dyDescent="0.3">
      <c r="B39" s="2385" t="s">
        <v>908</v>
      </c>
      <c r="C39" s="2386"/>
      <c r="D39" s="2386"/>
      <c r="E39" s="938">
        <v>1</v>
      </c>
      <c r="F39" s="938" t="s">
        <v>449</v>
      </c>
      <c r="G39" s="939">
        <v>534.21</v>
      </c>
      <c r="H39" s="936">
        <f>+E39*G39</f>
        <v>534.21</v>
      </c>
    </row>
    <row r="40" spans="2:8" s="57" customFormat="1" ht="18.75" x14ac:dyDescent="0.3">
      <c r="B40" s="2385" t="s">
        <v>1424</v>
      </c>
      <c r="C40" s="2386"/>
      <c r="D40" s="2386"/>
      <c r="E40" s="938">
        <v>1</v>
      </c>
      <c r="F40" s="938" t="s">
        <v>449</v>
      </c>
      <c r="G40" s="939">
        <v>299.99</v>
      </c>
      <c r="H40" s="936">
        <f t="shared" si="0"/>
        <v>299.99</v>
      </c>
    </row>
    <row r="41" spans="2:8" s="57" customFormat="1" ht="18.75" x14ac:dyDescent="0.3">
      <c r="B41" s="2385" t="s">
        <v>1425</v>
      </c>
      <c r="C41" s="2386"/>
      <c r="D41" s="2386"/>
      <c r="E41" s="938">
        <v>1</v>
      </c>
      <c r="F41" s="938" t="s">
        <v>449</v>
      </c>
      <c r="G41" s="939">
        <v>97.5</v>
      </c>
      <c r="H41" s="936">
        <f t="shared" si="0"/>
        <v>97.5</v>
      </c>
    </row>
    <row r="42" spans="2:8" s="57" customFormat="1" ht="18.75" x14ac:dyDescent="0.3">
      <c r="B42" s="2385" t="s">
        <v>1426</v>
      </c>
      <c r="C42" s="2386"/>
      <c r="D42" s="2386"/>
      <c r="E42" s="938">
        <v>1</v>
      </c>
      <c r="F42" s="938" t="s">
        <v>449</v>
      </c>
      <c r="G42" s="939">
        <v>413.75</v>
      </c>
      <c r="H42" s="936">
        <f t="shared" si="0"/>
        <v>413.75</v>
      </c>
    </row>
    <row r="43" spans="2:8" s="57" customFormat="1" ht="18.75" x14ac:dyDescent="0.3">
      <c r="B43" s="2385" t="s">
        <v>1427</v>
      </c>
      <c r="C43" s="2386"/>
      <c r="D43" s="2386"/>
      <c r="E43" s="938">
        <v>1</v>
      </c>
      <c r="F43" s="938" t="s">
        <v>449</v>
      </c>
      <c r="G43" s="939">
        <v>579.55999999999995</v>
      </c>
      <c r="H43" s="936">
        <f t="shared" si="0"/>
        <v>579.55999999999995</v>
      </c>
    </row>
    <row r="44" spans="2:8" s="57" customFormat="1" ht="18.75" x14ac:dyDescent="0.3">
      <c r="B44" s="2385" t="s">
        <v>1428</v>
      </c>
      <c r="C44" s="2386"/>
      <c r="D44" s="2386"/>
      <c r="E44" s="938">
        <v>1</v>
      </c>
      <c r="F44" s="938" t="s">
        <v>449</v>
      </c>
      <c r="G44" s="939">
        <v>431.1</v>
      </c>
      <c r="H44" s="936">
        <f t="shared" si="0"/>
        <v>431.1</v>
      </c>
    </row>
    <row r="45" spans="2:8" s="57" customFormat="1" ht="18.75" x14ac:dyDescent="0.3">
      <c r="B45" s="2387" t="s">
        <v>1357</v>
      </c>
      <c r="C45" s="2388"/>
      <c r="D45" s="2388"/>
      <c r="E45" s="938"/>
      <c r="F45" s="938"/>
      <c r="G45" s="939"/>
      <c r="H45" s="936"/>
    </row>
    <row r="46" spans="2:8" x14ac:dyDescent="0.25">
      <c r="B46" s="53"/>
      <c r="C46" s="47"/>
      <c r="D46" s="47"/>
      <c r="E46" s="47"/>
      <c r="F46" s="47"/>
      <c r="G46" s="47"/>
      <c r="H46" s="55"/>
    </row>
    <row r="47" spans="2:8" ht="18.75" x14ac:dyDescent="0.3">
      <c r="B47" s="1685" t="s">
        <v>439</v>
      </c>
      <c r="C47" s="1686"/>
      <c r="D47" s="1686"/>
      <c r="E47" s="1686"/>
      <c r="F47" s="1686"/>
      <c r="G47" s="1686"/>
      <c r="H47" s="1687"/>
    </row>
    <row r="48" spans="2:8" ht="15.75" x14ac:dyDescent="0.25">
      <c r="B48" s="1680" t="s">
        <v>415</v>
      </c>
      <c r="C48" s="1681"/>
      <c r="D48" s="1681"/>
      <c r="E48" s="1681"/>
      <c r="F48" s="1681"/>
      <c r="G48" s="1681"/>
      <c r="H48" s="1682"/>
    </row>
    <row r="49" spans="2:8" ht="15.75" x14ac:dyDescent="0.25">
      <c r="B49" s="1680" t="s">
        <v>440</v>
      </c>
      <c r="C49" s="1681"/>
      <c r="D49" s="1681"/>
      <c r="E49" s="1681"/>
      <c r="F49" s="1681"/>
      <c r="G49" s="1681"/>
      <c r="H49" s="1682"/>
    </row>
    <row r="50" spans="2:8" ht="15.75" x14ac:dyDescent="0.25">
      <c r="B50" s="1680" t="s">
        <v>441</v>
      </c>
      <c r="C50" s="1681"/>
      <c r="D50" s="1681"/>
      <c r="E50" s="1681"/>
      <c r="F50" s="1681"/>
      <c r="G50" s="1681"/>
      <c r="H50" s="1682"/>
    </row>
    <row r="51" spans="2:8" ht="15.75" x14ac:dyDescent="0.25">
      <c r="B51" s="1680" t="s">
        <v>442</v>
      </c>
      <c r="C51" s="1681"/>
      <c r="D51" s="1681"/>
      <c r="E51" s="1681"/>
      <c r="F51" s="1681"/>
      <c r="G51" s="1681"/>
      <c r="H51" s="1682"/>
    </row>
    <row r="52" spans="2:8" ht="18.75" x14ac:dyDescent="0.3">
      <c r="B52" s="1685" t="s">
        <v>418</v>
      </c>
      <c r="C52" s="1686"/>
      <c r="D52" s="1686"/>
      <c r="E52" s="1686"/>
      <c r="F52" s="1686"/>
      <c r="G52" s="1686"/>
      <c r="H52" s="1687"/>
    </row>
    <row r="53" spans="2:8" x14ac:dyDescent="0.25">
      <c r="B53" s="2381"/>
      <c r="C53" s="2382"/>
      <c r="D53" s="2382"/>
      <c r="E53" s="932"/>
      <c r="F53" s="932"/>
      <c r="G53" s="932"/>
      <c r="H53" s="934"/>
    </row>
    <row r="54" spans="2:8" ht="15.75" thickBot="1" x14ac:dyDescent="0.3">
      <c r="B54" s="2383"/>
      <c r="C54" s="2384"/>
      <c r="D54" s="2384"/>
      <c r="E54" s="933"/>
      <c r="F54" s="933"/>
      <c r="G54" s="933"/>
      <c r="H54" s="935"/>
    </row>
    <row r="55" spans="2:8" ht="18.75" x14ac:dyDescent="0.3">
      <c r="G55" s="48" t="s">
        <v>443</v>
      </c>
      <c r="H55" s="64">
        <f>SUM(H13:H45)</f>
        <v>19515.730000000003</v>
      </c>
    </row>
    <row r="56" spans="2:8" ht="18.75" x14ac:dyDescent="0.3">
      <c r="G56" s="48" t="s">
        <v>444</v>
      </c>
      <c r="H56" s="64">
        <f>+H55*0.16</f>
        <v>3122.5168000000008</v>
      </c>
    </row>
    <row r="57" spans="2:8" ht="19.5" thickBot="1" x14ac:dyDescent="0.35">
      <c r="G57" s="49" t="s">
        <v>445</v>
      </c>
      <c r="H57" s="65">
        <f>+H55+H56</f>
        <v>22638.246800000004</v>
      </c>
    </row>
    <row r="59" spans="2:8" x14ac:dyDescent="0.25">
      <c r="B59" s="2377"/>
      <c r="C59" s="2377"/>
      <c r="D59" s="2377"/>
      <c r="E59" s="2377"/>
      <c r="F59" s="2377"/>
    </row>
    <row r="60" spans="2:8" x14ac:dyDescent="0.25">
      <c r="B60" s="2377"/>
      <c r="C60" s="2377"/>
      <c r="D60" s="2377"/>
      <c r="E60" s="2377"/>
      <c r="F60" s="2377"/>
    </row>
    <row r="61" spans="2:8" x14ac:dyDescent="0.25">
      <c r="B61" s="2380" t="s">
        <v>446</v>
      </c>
      <c r="C61" s="2380"/>
      <c r="D61" s="2380"/>
      <c r="E61" s="2380" t="s">
        <v>447</v>
      </c>
      <c r="F61" s="2380"/>
    </row>
  </sheetData>
  <mergeCells count="55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48:H48"/>
    <mergeCell ref="B49:H49"/>
    <mergeCell ref="B50:H50"/>
    <mergeCell ref="B18:D18"/>
    <mergeCell ref="B21:D21"/>
    <mergeCell ref="B22:D22"/>
    <mergeCell ref="B26:D26"/>
    <mergeCell ref="B27:D27"/>
    <mergeCell ref="B44:D44"/>
    <mergeCell ref="B45:D45"/>
    <mergeCell ref="B39:D39"/>
    <mergeCell ref="B19:D19"/>
    <mergeCell ref="B23:D23"/>
    <mergeCell ref="B24:D24"/>
    <mergeCell ref="B20:D20"/>
    <mergeCell ref="B25:D25"/>
    <mergeCell ref="E61:F61"/>
    <mergeCell ref="B61:D61"/>
    <mergeCell ref="B59:D60"/>
    <mergeCell ref="B35:D35"/>
    <mergeCell ref="B36:D36"/>
    <mergeCell ref="B37:D37"/>
    <mergeCell ref="B40:D40"/>
    <mergeCell ref="B41:D41"/>
    <mergeCell ref="B42:D42"/>
    <mergeCell ref="B43:D43"/>
    <mergeCell ref="B51:H51"/>
    <mergeCell ref="B52:H52"/>
    <mergeCell ref="B53:D53"/>
    <mergeCell ref="B54:D54"/>
    <mergeCell ref="E59:F60"/>
    <mergeCell ref="B47:H47"/>
    <mergeCell ref="B33:D33"/>
    <mergeCell ref="B34:D34"/>
    <mergeCell ref="B38:D38"/>
    <mergeCell ref="B28:D28"/>
    <mergeCell ref="B29:D29"/>
    <mergeCell ref="B30:D30"/>
    <mergeCell ref="B31:D31"/>
    <mergeCell ref="B32:D32"/>
  </mergeCells>
  <pageMargins left="0.70866141732283472" right="0.70866141732283472" top="0.55118110236220474" bottom="0.55118110236220474" header="0.31496062992125984" footer="0.31496062992125984"/>
  <pageSetup scale="61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5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140625" style="32" customWidth="1"/>
    <col min="4" max="4" width="14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1432</v>
      </c>
      <c r="E5" s="940" t="s">
        <v>421</v>
      </c>
      <c r="F5" s="33" t="str">
        <f>VLOOKUP(F6,OBRAS!A1:B25,2,FALSE)</f>
        <v>LA VALENCIA</v>
      </c>
      <c r="G5" s="1670" t="s">
        <v>423</v>
      </c>
      <c r="H5" s="1674">
        <v>46127</v>
      </c>
    </row>
    <row r="6" spans="2:8" ht="15.75" thickBot="1" x14ac:dyDescent="0.3">
      <c r="B6" s="1669"/>
      <c r="C6" s="1671"/>
      <c r="D6" s="1673"/>
      <c r="E6" s="941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150</v>
      </c>
      <c r="D7" s="36"/>
      <c r="E7" s="36"/>
      <c r="F7" s="35" t="s">
        <v>429</v>
      </c>
      <c r="G7" s="36" t="str">
        <f>VLOOKUP(C7,'BASE DATOS'!A1:J107,7,FALSE)</f>
        <v>balerosyretenessuarez2@hotmail.com</v>
      </c>
      <c r="H7" s="41"/>
    </row>
    <row r="8" spans="2:8" x14ac:dyDescent="0.25">
      <c r="B8" s="40" t="s">
        <v>425</v>
      </c>
      <c r="C8" s="38" t="str">
        <f>VLOOKUP(C7,'BASE DATOS'!A1:J108,3,FALSE)</f>
        <v>BLVD ADOLFO LOPEZ MATEOS #1131 COL. CENTRO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38000</v>
      </c>
      <c r="H9" s="42"/>
    </row>
    <row r="10" spans="2:8" x14ac:dyDescent="0.25">
      <c r="B10" s="40" t="s">
        <v>427</v>
      </c>
      <c r="C10" s="38" t="str">
        <f>VLOOKUP(C7,'BASE DATOS'!A1:J110,2,FALSE)</f>
        <v>BRS870126P22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461 6129387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4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1433</v>
      </c>
      <c r="C13" s="1679"/>
      <c r="D13" s="1679"/>
      <c r="E13" s="60">
        <v>2</v>
      </c>
      <c r="F13" s="60" t="s">
        <v>489</v>
      </c>
      <c r="G13" s="62">
        <v>1034.4827586206898</v>
      </c>
      <c r="H13" s="56">
        <f>+E13*G13</f>
        <v>2068.9655172413795</v>
      </c>
    </row>
    <row r="14" spans="2:8" s="57" customFormat="1" ht="18.75" x14ac:dyDescent="0.3">
      <c r="B14" s="2400" t="s">
        <v>1434</v>
      </c>
      <c r="C14" s="2401"/>
      <c r="D14" s="2401"/>
      <c r="E14" s="952">
        <v>4</v>
      </c>
      <c r="F14" s="952" t="s">
        <v>449</v>
      </c>
      <c r="G14" s="953">
        <v>43.103448275862071</v>
      </c>
      <c r="H14" s="950">
        <f>+E14*G14</f>
        <v>172.41379310344828</v>
      </c>
    </row>
    <row r="15" spans="2:8" s="57" customFormat="1" ht="18.75" x14ac:dyDescent="0.3">
      <c r="B15" s="2402" t="s">
        <v>1435</v>
      </c>
      <c r="C15" s="2403"/>
      <c r="D15" s="2403"/>
      <c r="E15" s="952"/>
      <c r="F15" s="952"/>
      <c r="G15" s="953"/>
      <c r="H15" s="950">
        <f t="shared" ref="H15:H24" si="0">+E15*G15</f>
        <v>0</v>
      </c>
    </row>
    <row r="16" spans="2:8" s="57" customFormat="1" ht="18.75" x14ac:dyDescent="0.3">
      <c r="B16" s="2400"/>
      <c r="C16" s="2401"/>
      <c r="D16" s="2401"/>
      <c r="E16" s="952"/>
      <c r="F16" s="952"/>
      <c r="G16" s="953"/>
      <c r="H16" s="950">
        <f t="shared" si="0"/>
        <v>0</v>
      </c>
    </row>
    <row r="17" spans="2:8" s="57" customFormat="1" ht="18.75" x14ac:dyDescent="0.3">
      <c r="B17" s="2400"/>
      <c r="C17" s="2401"/>
      <c r="D17" s="2401"/>
      <c r="E17" s="952"/>
      <c r="F17" s="952"/>
      <c r="G17" s="953"/>
      <c r="H17" s="950">
        <f t="shared" si="0"/>
        <v>0</v>
      </c>
    </row>
    <row r="18" spans="2:8" s="57" customFormat="1" ht="18.75" x14ac:dyDescent="0.3">
      <c r="B18" s="2400"/>
      <c r="C18" s="2401"/>
      <c r="D18" s="2401"/>
      <c r="E18" s="952"/>
      <c r="F18" s="952"/>
      <c r="G18" s="953"/>
      <c r="H18" s="950">
        <f t="shared" si="0"/>
        <v>0</v>
      </c>
    </row>
    <row r="19" spans="2:8" s="57" customFormat="1" ht="18.75" x14ac:dyDescent="0.3">
      <c r="B19" s="2400"/>
      <c r="C19" s="2401"/>
      <c r="D19" s="2401"/>
      <c r="E19" s="952"/>
      <c r="F19" s="952"/>
      <c r="G19" s="953"/>
      <c r="H19" s="950">
        <f t="shared" si="0"/>
        <v>0</v>
      </c>
    </row>
    <row r="20" spans="2:8" s="57" customFormat="1" ht="18.75" x14ac:dyDescent="0.3">
      <c r="B20" s="2400"/>
      <c r="C20" s="2401"/>
      <c r="D20" s="2401"/>
      <c r="E20" s="952"/>
      <c r="F20" s="952"/>
      <c r="G20" s="953"/>
      <c r="H20" s="950">
        <f t="shared" si="0"/>
        <v>0</v>
      </c>
    </row>
    <row r="21" spans="2:8" s="57" customFormat="1" ht="18.75" x14ac:dyDescent="0.3">
      <c r="B21" s="2400"/>
      <c r="C21" s="2401"/>
      <c r="D21" s="2401"/>
      <c r="E21" s="952"/>
      <c r="F21" s="952"/>
      <c r="G21" s="953"/>
      <c r="H21" s="950">
        <f t="shared" si="0"/>
        <v>0</v>
      </c>
    </row>
    <row r="22" spans="2:8" s="57" customFormat="1" ht="18.75" x14ac:dyDescent="0.3">
      <c r="B22" s="2400"/>
      <c r="C22" s="2401"/>
      <c r="D22" s="2401"/>
      <c r="E22" s="952"/>
      <c r="F22" s="952"/>
      <c r="G22" s="953"/>
      <c r="H22" s="950">
        <f t="shared" si="0"/>
        <v>0</v>
      </c>
    </row>
    <row r="23" spans="2:8" s="57" customFormat="1" ht="18.75" x14ac:dyDescent="0.3">
      <c r="B23" s="2400"/>
      <c r="C23" s="2401"/>
      <c r="D23" s="2401"/>
      <c r="E23" s="952"/>
      <c r="F23" s="952"/>
      <c r="G23" s="953"/>
      <c r="H23" s="950">
        <f t="shared" si="0"/>
        <v>0</v>
      </c>
    </row>
    <row r="24" spans="2:8" s="57" customFormat="1" ht="18.75" x14ac:dyDescent="0.3">
      <c r="B24" s="2400"/>
      <c r="C24" s="2401"/>
      <c r="D24" s="2401"/>
      <c r="E24" s="952"/>
      <c r="F24" s="952"/>
      <c r="G24" s="953"/>
      <c r="H24" s="950">
        <f t="shared" si="0"/>
        <v>0</v>
      </c>
    </row>
    <row r="25" spans="2:8" s="57" customFormat="1" ht="18.75" x14ac:dyDescent="0.3">
      <c r="B25" s="2400"/>
      <c r="C25" s="2401"/>
      <c r="D25" s="2401"/>
      <c r="E25" s="952"/>
      <c r="F25" s="952"/>
      <c r="G25" s="953"/>
      <c r="H25" s="95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396"/>
      <c r="C33" s="2397"/>
      <c r="D33" s="2397"/>
      <c r="E33" s="946"/>
      <c r="F33" s="946"/>
      <c r="G33" s="946"/>
      <c r="H33" s="948"/>
    </row>
    <row r="34" spans="2:8" x14ac:dyDescent="0.25">
      <c r="B34" s="2396"/>
      <c r="C34" s="2397"/>
      <c r="D34" s="2397"/>
      <c r="E34" s="946"/>
      <c r="F34" s="946"/>
      <c r="G34" s="946"/>
      <c r="H34" s="948"/>
    </row>
    <row r="35" spans="2:8" ht="15.75" thickBot="1" x14ac:dyDescent="0.3">
      <c r="B35" s="2398"/>
      <c r="C35" s="2399"/>
      <c r="D35" s="2399"/>
      <c r="E35" s="947"/>
      <c r="F35" s="947"/>
      <c r="G35" s="947"/>
      <c r="H35" s="949"/>
    </row>
    <row r="36" spans="2:8" ht="18.75" x14ac:dyDescent="0.3">
      <c r="G36" s="48" t="s">
        <v>443</v>
      </c>
      <c r="H36" s="64">
        <f>SUM(H13:H25)</f>
        <v>2241.3793103448279</v>
      </c>
    </row>
    <row r="37" spans="2:8" ht="18.75" x14ac:dyDescent="0.3">
      <c r="G37" s="48" t="s">
        <v>444</v>
      </c>
      <c r="H37" s="64">
        <f>+H36*0.16</f>
        <v>358.6206896551725</v>
      </c>
    </row>
    <row r="38" spans="2:8" ht="19.5" thickBot="1" x14ac:dyDescent="0.35">
      <c r="G38" s="49" t="s">
        <v>445</v>
      </c>
      <c r="H38" s="65">
        <f>+H36+H37</f>
        <v>2600.0000000000005</v>
      </c>
    </row>
    <row r="40" spans="2:8" x14ac:dyDescent="0.25">
      <c r="B40" s="2382"/>
      <c r="C40" s="2382"/>
      <c r="D40" s="2382"/>
      <c r="E40" s="2382"/>
      <c r="F40" s="2382"/>
    </row>
    <row r="41" spans="2:8" x14ac:dyDescent="0.25">
      <c r="B41" s="2382"/>
      <c r="C41" s="2382"/>
      <c r="D41" s="2382"/>
      <c r="E41" s="2382"/>
      <c r="F41" s="2382"/>
    </row>
    <row r="42" spans="2:8" x14ac:dyDescent="0.25">
      <c r="B42" s="2395" t="s">
        <v>446</v>
      </c>
      <c r="C42" s="2395"/>
      <c r="D42" s="2395"/>
      <c r="E42" s="2395" t="s">
        <v>447</v>
      </c>
      <c r="F42" s="2395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5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6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85546875" style="32" customWidth="1"/>
    <col min="4" max="4" width="16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1444</v>
      </c>
      <c r="E5" s="943" t="s">
        <v>421</v>
      </c>
      <c r="F5" s="33" t="str">
        <f>VLOOKUP(F6,OBRAS!A1:B25,2,FALSE)</f>
        <v>EL TAJO</v>
      </c>
      <c r="G5" s="1670" t="s">
        <v>423</v>
      </c>
      <c r="H5" s="1674">
        <v>46128</v>
      </c>
    </row>
    <row r="6" spans="2:8" ht="15.75" thickBot="1" x14ac:dyDescent="0.3">
      <c r="B6" s="1669"/>
      <c r="C6" s="1671"/>
      <c r="D6" s="1673"/>
      <c r="E6" s="944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190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NAUCALPAN DE JUAREZ, MEX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MEXICO</v>
      </c>
      <c r="D9" s="38"/>
      <c r="E9" s="38"/>
      <c r="F9" s="37" t="s">
        <v>431</v>
      </c>
      <c r="G9" s="50">
        <f>VLOOKUP(C7,'BASE DATOS'!A1:J109,9,FALSE)</f>
        <v>53310</v>
      </c>
      <c r="H9" s="42"/>
    </row>
    <row r="10" spans="2:8" x14ac:dyDescent="0.25">
      <c r="B10" s="40" t="s">
        <v>427</v>
      </c>
      <c r="C10" s="38" t="str">
        <f>VLOOKUP(C7,'BASE DATOS'!A1:J110,2,FALSE)</f>
        <v>DEJ200819EYA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4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1436</v>
      </c>
      <c r="C13" s="1679"/>
      <c r="D13" s="1679"/>
      <c r="E13" s="60">
        <v>1</v>
      </c>
      <c r="F13" s="60" t="s">
        <v>462</v>
      </c>
      <c r="G13" s="62">
        <v>1500</v>
      </c>
      <c r="H13" s="56">
        <f>+E13*G13</f>
        <v>1500</v>
      </c>
    </row>
    <row r="14" spans="2:8" s="57" customFormat="1" ht="18.75" x14ac:dyDescent="0.3">
      <c r="B14" s="2404" t="s">
        <v>1437</v>
      </c>
      <c r="C14" s="2405"/>
      <c r="D14" s="2405"/>
      <c r="E14" s="963">
        <v>1</v>
      </c>
      <c r="F14" s="963" t="s">
        <v>462</v>
      </c>
      <c r="G14" s="964">
        <v>2000</v>
      </c>
      <c r="H14" s="961">
        <f>+E14*G14</f>
        <v>2000</v>
      </c>
    </row>
    <row r="15" spans="2:8" s="57" customFormat="1" ht="18.75" x14ac:dyDescent="0.3">
      <c r="B15" s="2404" t="s">
        <v>1438</v>
      </c>
      <c r="C15" s="2405"/>
      <c r="D15" s="2405"/>
      <c r="E15" s="963">
        <v>1</v>
      </c>
      <c r="F15" s="963" t="s">
        <v>462</v>
      </c>
      <c r="G15" s="964">
        <v>350</v>
      </c>
      <c r="H15" s="961">
        <f t="shared" ref="H15:H24" si="0">+E15*G15</f>
        <v>350</v>
      </c>
    </row>
    <row r="16" spans="2:8" s="57" customFormat="1" ht="18.75" x14ac:dyDescent="0.3">
      <c r="B16" s="2404" t="s">
        <v>1439</v>
      </c>
      <c r="C16" s="2405"/>
      <c r="D16" s="2405"/>
      <c r="E16" s="963">
        <v>1</v>
      </c>
      <c r="F16" s="963" t="s">
        <v>462</v>
      </c>
      <c r="G16" s="964">
        <v>400</v>
      </c>
      <c r="H16" s="961">
        <f t="shared" si="0"/>
        <v>400</v>
      </c>
    </row>
    <row r="17" spans="2:8" s="57" customFormat="1" ht="18.75" x14ac:dyDescent="0.3">
      <c r="B17" s="2404" t="s">
        <v>1440</v>
      </c>
      <c r="C17" s="2405"/>
      <c r="D17" s="2405"/>
      <c r="E17" s="963">
        <v>1</v>
      </c>
      <c r="F17" s="963" t="s">
        <v>462</v>
      </c>
      <c r="G17" s="964">
        <v>700</v>
      </c>
      <c r="H17" s="961">
        <f t="shared" si="0"/>
        <v>700</v>
      </c>
    </row>
    <row r="18" spans="2:8" s="57" customFormat="1" ht="18.75" x14ac:dyDescent="0.3">
      <c r="B18" s="2404" t="s">
        <v>1441</v>
      </c>
      <c r="C18" s="2405"/>
      <c r="D18" s="2405"/>
      <c r="E18" s="963">
        <v>1</v>
      </c>
      <c r="F18" s="963" t="s">
        <v>462</v>
      </c>
      <c r="G18" s="964">
        <v>4500</v>
      </c>
      <c r="H18" s="961">
        <f t="shared" si="0"/>
        <v>4500</v>
      </c>
    </row>
    <row r="19" spans="2:8" s="57" customFormat="1" ht="18.75" x14ac:dyDescent="0.3">
      <c r="B19" s="2404" t="s">
        <v>1443</v>
      </c>
      <c r="C19" s="2405"/>
      <c r="D19" s="2405"/>
      <c r="E19" s="963">
        <v>1</v>
      </c>
      <c r="F19" s="963" t="s">
        <v>462</v>
      </c>
      <c r="G19" s="964">
        <v>2000</v>
      </c>
      <c r="H19" s="961">
        <f t="shared" si="0"/>
        <v>2000</v>
      </c>
    </row>
    <row r="20" spans="2:8" s="57" customFormat="1" ht="18.75" x14ac:dyDescent="0.3">
      <c r="B20" s="2404" t="s">
        <v>481</v>
      </c>
      <c r="C20" s="2405"/>
      <c r="D20" s="2405"/>
      <c r="E20" s="963"/>
      <c r="F20" s="963"/>
      <c r="G20" s="964"/>
      <c r="H20" s="961">
        <f t="shared" si="0"/>
        <v>0</v>
      </c>
    </row>
    <row r="21" spans="2:8" s="57" customFormat="1" ht="18.75" x14ac:dyDescent="0.3">
      <c r="B21" s="2404"/>
      <c r="C21" s="2405"/>
      <c r="D21" s="2405"/>
      <c r="E21" s="963"/>
      <c r="F21" s="963"/>
      <c r="G21" s="964"/>
      <c r="H21" s="961">
        <f t="shared" si="0"/>
        <v>0</v>
      </c>
    </row>
    <row r="22" spans="2:8" s="57" customFormat="1" ht="18.75" x14ac:dyDescent="0.3">
      <c r="B22" s="2404"/>
      <c r="C22" s="2405"/>
      <c r="D22" s="2405"/>
      <c r="E22" s="963"/>
      <c r="F22" s="963"/>
      <c r="G22" s="964"/>
      <c r="H22" s="961">
        <f t="shared" si="0"/>
        <v>0</v>
      </c>
    </row>
    <row r="23" spans="2:8" s="57" customFormat="1" ht="18.75" x14ac:dyDescent="0.3">
      <c r="B23" s="2404"/>
      <c r="C23" s="2405"/>
      <c r="D23" s="2405"/>
      <c r="E23" s="963"/>
      <c r="F23" s="963"/>
      <c r="G23" s="964"/>
      <c r="H23" s="961">
        <f t="shared" si="0"/>
        <v>0</v>
      </c>
    </row>
    <row r="24" spans="2:8" s="57" customFormat="1" ht="18.75" x14ac:dyDescent="0.3">
      <c r="B24" s="2404"/>
      <c r="C24" s="2405"/>
      <c r="D24" s="2405"/>
      <c r="E24" s="963"/>
      <c r="F24" s="963"/>
      <c r="G24" s="964"/>
      <c r="H24" s="961">
        <f t="shared" si="0"/>
        <v>0</v>
      </c>
    </row>
    <row r="25" spans="2:8" s="57" customFormat="1" ht="18.75" x14ac:dyDescent="0.3">
      <c r="B25" s="2404"/>
      <c r="C25" s="2405"/>
      <c r="D25" s="2405"/>
      <c r="E25" s="963"/>
      <c r="F25" s="963"/>
      <c r="G25" s="964"/>
      <c r="H25" s="96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07"/>
      <c r="C33" s="2408"/>
      <c r="D33" s="2408"/>
      <c r="E33" s="957"/>
      <c r="F33" s="957"/>
      <c r="G33" s="957"/>
      <c r="H33" s="959"/>
    </row>
    <row r="34" spans="2:8" x14ac:dyDescent="0.25">
      <c r="B34" s="2407"/>
      <c r="C34" s="2408"/>
      <c r="D34" s="2408"/>
      <c r="E34" s="957"/>
      <c r="F34" s="957"/>
      <c r="G34" s="957"/>
      <c r="H34" s="959"/>
    </row>
    <row r="35" spans="2:8" ht="15.75" thickBot="1" x14ac:dyDescent="0.3">
      <c r="B35" s="2409"/>
      <c r="C35" s="2410"/>
      <c r="D35" s="2410"/>
      <c r="E35" s="958"/>
      <c r="F35" s="958"/>
      <c r="G35" s="958"/>
      <c r="H35" s="960"/>
    </row>
    <row r="36" spans="2:8" ht="18.75" x14ac:dyDescent="0.3">
      <c r="G36" s="48" t="s">
        <v>443</v>
      </c>
      <c r="H36" s="64">
        <f>SUM(H13:H25)</f>
        <v>11450</v>
      </c>
    </row>
    <row r="37" spans="2:8" ht="18.75" x14ac:dyDescent="0.3">
      <c r="G37" s="48" t="s">
        <v>444</v>
      </c>
      <c r="H37" s="64">
        <f>+H36*0.16</f>
        <v>1832</v>
      </c>
    </row>
    <row r="38" spans="2:8" ht="19.5" thickBot="1" x14ac:dyDescent="0.35">
      <c r="G38" s="49" t="s">
        <v>445</v>
      </c>
      <c r="H38" s="65">
        <f>+H36+H37</f>
        <v>13282</v>
      </c>
    </row>
    <row r="40" spans="2:8" x14ac:dyDescent="0.25">
      <c r="B40" s="2397"/>
      <c r="C40" s="2397"/>
      <c r="D40" s="2397"/>
      <c r="E40" s="2397"/>
      <c r="F40" s="2397"/>
    </row>
    <row r="41" spans="2:8" x14ac:dyDescent="0.25">
      <c r="B41" s="2397"/>
      <c r="C41" s="2397"/>
      <c r="D41" s="2397"/>
      <c r="E41" s="2397"/>
      <c r="F41" s="2397"/>
    </row>
    <row r="42" spans="2:8" x14ac:dyDescent="0.25">
      <c r="B42" s="2406" t="s">
        <v>446</v>
      </c>
      <c r="C42" s="2406"/>
      <c r="D42" s="2406"/>
      <c r="E42" s="2406" t="s">
        <v>447</v>
      </c>
      <c r="F42" s="2406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7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28515625" style="32" customWidth="1"/>
    <col min="4" max="4" width="16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1442</v>
      </c>
      <c r="E5" s="943" t="s">
        <v>421</v>
      </c>
      <c r="F5" s="33" t="str">
        <f>VLOOKUP(F6,OBRAS!A1:B25,2,FALSE)</f>
        <v>LA VALENCIA</v>
      </c>
      <c r="G5" s="1670" t="s">
        <v>423</v>
      </c>
      <c r="H5" s="1674">
        <v>46128</v>
      </c>
    </row>
    <row r="6" spans="2:8" ht="15.75" thickBot="1" x14ac:dyDescent="0.3">
      <c r="B6" s="1669"/>
      <c r="C6" s="1671"/>
      <c r="D6" s="1673"/>
      <c r="E6" s="944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190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NAUCALPAN DE JUAREZ, MEX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MEXICO</v>
      </c>
      <c r="D9" s="38"/>
      <c r="E9" s="38"/>
      <c r="F9" s="37" t="s">
        <v>431</v>
      </c>
      <c r="G9" s="50">
        <f>VLOOKUP(C7,'BASE DATOS'!A1:J109,9,FALSE)</f>
        <v>53310</v>
      </c>
      <c r="H9" s="42"/>
    </row>
    <row r="10" spans="2:8" x14ac:dyDescent="0.25">
      <c r="B10" s="40" t="s">
        <v>427</v>
      </c>
      <c r="C10" s="38" t="str">
        <f>VLOOKUP(C7,'BASE DATOS'!A1:J110,2,FALSE)</f>
        <v>DEJ200819EYA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4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1445</v>
      </c>
      <c r="C13" s="1679"/>
      <c r="D13" s="1679"/>
      <c r="E13" s="60">
        <v>1</v>
      </c>
      <c r="F13" s="60" t="s">
        <v>462</v>
      </c>
      <c r="G13" s="62">
        <v>1500</v>
      </c>
      <c r="H13" s="56">
        <f>+E13*G13</f>
        <v>1500</v>
      </c>
    </row>
    <row r="14" spans="2:8" s="57" customFormat="1" ht="18.75" x14ac:dyDescent="0.3">
      <c r="B14" s="2404" t="s">
        <v>1446</v>
      </c>
      <c r="C14" s="2405"/>
      <c r="D14" s="2405"/>
      <c r="E14" s="963"/>
      <c r="F14" s="963"/>
      <c r="G14" s="964"/>
      <c r="H14" s="961">
        <f>+E14*G14</f>
        <v>0</v>
      </c>
    </row>
    <row r="15" spans="2:8" s="57" customFormat="1" ht="18.75" x14ac:dyDescent="0.3">
      <c r="B15" s="2404" t="s">
        <v>1447</v>
      </c>
      <c r="C15" s="2405"/>
      <c r="D15" s="2405"/>
      <c r="E15" s="963">
        <v>1</v>
      </c>
      <c r="F15" s="963" t="s">
        <v>462</v>
      </c>
      <c r="G15" s="964">
        <v>800</v>
      </c>
      <c r="H15" s="961">
        <f t="shared" ref="H15:H24" si="0">+E15*G15</f>
        <v>800</v>
      </c>
    </row>
    <row r="16" spans="2:8" s="57" customFormat="1" ht="18.75" x14ac:dyDescent="0.3">
      <c r="B16" s="2404" t="s">
        <v>1448</v>
      </c>
      <c r="C16" s="2405"/>
      <c r="D16" s="2405"/>
      <c r="E16" s="963">
        <v>1</v>
      </c>
      <c r="F16" s="963" t="s">
        <v>462</v>
      </c>
      <c r="G16" s="964">
        <v>3500</v>
      </c>
      <c r="H16" s="961">
        <f t="shared" si="0"/>
        <v>3500</v>
      </c>
    </row>
    <row r="17" spans="2:8" s="57" customFormat="1" ht="18.75" x14ac:dyDescent="0.3">
      <c r="B17" s="2404" t="s">
        <v>1449</v>
      </c>
      <c r="C17" s="2405"/>
      <c r="D17" s="2405"/>
      <c r="E17" s="963"/>
      <c r="F17" s="963"/>
      <c r="G17" s="964"/>
      <c r="H17" s="961">
        <f t="shared" si="0"/>
        <v>0</v>
      </c>
    </row>
    <row r="18" spans="2:8" s="57" customFormat="1" ht="18.75" x14ac:dyDescent="0.3">
      <c r="B18" s="2404" t="s">
        <v>1450</v>
      </c>
      <c r="C18" s="2405"/>
      <c r="D18" s="2405"/>
      <c r="E18" s="963">
        <v>1</v>
      </c>
      <c r="F18" s="963" t="s">
        <v>462</v>
      </c>
      <c r="G18" s="964">
        <v>2000</v>
      </c>
      <c r="H18" s="961">
        <f t="shared" si="0"/>
        <v>2000</v>
      </c>
    </row>
    <row r="19" spans="2:8" s="57" customFormat="1" ht="18.75" x14ac:dyDescent="0.3">
      <c r="B19" s="2411" t="s">
        <v>1451</v>
      </c>
      <c r="C19" s="2412"/>
      <c r="D19" s="2412"/>
      <c r="E19" s="963"/>
      <c r="F19" s="963"/>
      <c r="G19" s="964"/>
      <c r="H19" s="961">
        <f t="shared" si="0"/>
        <v>0</v>
      </c>
    </row>
    <row r="20" spans="2:8" s="57" customFormat="1" ht="18.75" x14ac:dyDescent="0.3">
      <c r="B20" s="2404"/>
      <c r="C20" s="2405"/>
      <c r="D20" s="2405"/>
      <c r="E20" s="963"/>
      <c r="F20" s="963"/>
      <c r="G20" s="964"/>
      <c r="H20" s="961">
        <f t="shared" si="0"/>
        <v>0</v>
      </c>
    </row>
    <row r="21" spans="2:8" s="57" customFormat="1" ht="18.75" x14ac:dyDescent="0.3">
      <c r="B21" s="2404"/>
      <c r="C21" s="2405"/>
      <c r="D21" s="2405"/>
      <c r="E21" s="963"/>
      <c r="F21" s="963"/>
      <c r="G21" s="964"/>
      <c r="H21" s="961">
        <f t="shared" si="0"/>
        <v>0</v>
      </c>
    </row>
    <row r="22" spans="2:8" s="57" customFormat="1" ht="18.75" x14ac:dyDescent="0.3">
      <c r="B22" s="2404"/>
      <c r="C22" s="2405"/>
      <c r="D22" s="2405"/>
      <c r="E22" s="963"/>
      <c r="F22" s="963"/>
      <c r="G22" s="964"/>
      <c r="H22" s="961">
        <f t="shared" si="0"/>
        <v>0</v>
      </c>
    </row>
    <row r="23" spans="2:8" s="57" customFormat="1" ht="18.75" x14ac:dyDescent="0.3">
      <c r="B23" s="2404"/>
      <c r="C23" s="2405"/>
      <c r="D23" s="2405"/>
      <c r="E23" s="963"/>
      <c r="F23" s="963"/>
      <c r="G23" s="964"/>
      <c r="H23" s="961">
        <f t="shared" si="0"/>
        <v>0</v>
      </c>
    </row>
    <row r="24" spans="2:8" s="57" customFormat="1" ht="18.75" x14ac:dyDescent="0.3">
      <c r="B24" s="2404"/>
      <c r="C24" s="2405"/>
      <c r="D24" s="2405"/>
      <c r="E24" s="963"/>
      <c r="F24" s="963"/>
      <c r="G24" s="964"/>
      <c r="H24" s="961">
        <f t="shared" si="0"/>
        <v>0</v>
      </c>
    </row>
    <row r="25" spans="2:8" s="57" customFormat="1" ht="18.75" x14ac:dyDescent="0.3">
      <c r="B25" s="2404"/>
      <c r="C25" s="2405"/>
      <c r="D25" s="2405"/>
      <c r="E25" s="963"/>
      <c r="F25" s="963"/>
      <c r="G25" s="964"/>
      <c r="H25" s="96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07"/>
      <c r="C33" s="2408"/>
      <c r="D33" s="2408"/>
      <c r="E33" s="957"/>
      <c r="F33" s="957"/>
      <c r="G33" s="957"/>
      <c r="H33" s="959"/>
    </row>
    <row r="34" spans="2:8" x14ac:dyDescent="0.25">
      <c r="B34" s="2407"/>
      <c r="C34" s="2408"/>
      <c r="D34" s="2408"/>
      <c r="E34" s="957"/>
      <c r="F34" s="957"/>
      <c r="G34" s="957"/>
      <c r="H34" s="959"/>
    </row>
    <row r="35" spans="2:8" ht="15.75" thickBot="1" x14ac:dyDescent="0.3">
      <c r="B35" s="2409"/>
      <c r="C35" s="2410"/>
      <c r="D35" s="2410"/>
      <c r="E35" s="958"/>
      <c r="F35" s="958"/>
      <c r="G35" s="958"/>
      <c r="H35" s="960"/>
    </row>
    <row r="36" spans="2:8" ht="18.75" x14ac:dyDescent="0.3">
      <c r="G36" s="48" t="s">
        <v>443</v>
      </c>
      <c r="H36" s="64">
        <f>SUM(H13:H25)</f>
        <v>7800</v>
      </c>
    </row>
    <row r="37" spans="2:8" ht="18.75" x14ac:dyDescent="0.3">
      <c r="G37" s="48" t="s">
        <v>444</v>
      </c>
      <c r="H37" s="64">
        <f>+H36*0.16</f>
        <v>1248</v>
      </c>
    </row>
    <row r="38" spans="2:8" ht="19.5" thickBot="1" x14ac:dyDescent="0.35">
      <c r="G38" s="49" t="s">
        <v>445</v>
      </c>
      <c r="H38" s="65">
        <f>+H36+H37</f>
        <v>9048</v>
      </c>
    </row>
    <row r="40" spans="2:8" x14ac:dyDescent="0.25">
      <c r="B40" s="2397"/>
      <c r="C40" s="2397"/>
      <c r="D40" s="2397"/>
      <c r="E40" s="2397"/>
      <c r="F40" s="2397"/>
    </row>
    <row r="41" spans="2:8" x14ac:dyDescent="0.25">
      <c r="B41" s="2397"/>
      <c r="C41" s="2397"/>
      <c r="D41" s="2397"/>
      <c r="E41" s="2397"/>
      <c r="F41" s="2397"/>
    </row>
    <row r="42" spans="2:8" x14ac:dyDescent="0.25">
      <c r="B42" s="2406" t="s">
        <v>446</v>
      </c>
      <c r="C42" s="2406"/>
      <c r="D42" s="2406"/>
      <c r="E42" s="2406" t="s">
        <v>447</v>
      </c>
      <c r="F42" s="2406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8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5703125" style="32" customWidth="1"/>
    <col min="4" max="4" width="12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-1837</v>
      </c>
      <c r="E5" s="954" t="s">
        <v>421</v>
      </c>
      <c r="F5" s="33" t="str">
        <f>VLOOKUP(F6,OBRAS!A1:B25,2,FALSE)</f>
        <v>VALENC, ENSINO, TAJO</v>
      </c>
      <c r="G5" s="1670" t="s">
        <v>423</v>
      </c>
      <c r="H5" s="1674">
        <v>46128</v>
      </c>
    </row>
    <row r="6" spans="2:8" ht="15.75" thickBot="1" x14ac:dyDescent="0.3">
      <c r="B6" s="1669"/>
      <c r="C6" s="1671"/>
      <c r="D6" s="1673"/>
      <c r="E6" s="955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DATOS'!A1:J107,7,FALSE)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DATOS'!A1:J108,3,FALSE)</f>
        <v>AV. MEXICO JAPON #412 INT. 55 MICROPARQUE INDUSTRIAL</v>
      </c>
      <c r="D8" s="38"/>
      <c r="E8" s="38"/>
      <c r="F8" s="37" t="s">
        <v>430</v>
      </c>
      <c r="G8" s="38" t="str">
        <f>VLOOKUP(C7,'BASE DATOS'!A1:J108,8,FALSE)</f>
        <v>LUBRICANTES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LBA880808D36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5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1452</v>
      </c>
      <c r="C13" s="1679"/>
      <c r="D13" s="1679"/>
      <c r="E13" s="60"/>
      <c r="F13" s="60"/>
      <c r="G13" s="62"/>
      <c r="H13" s="56">
        <f>+E13*G13</f>
        <v>0</v>
      </c>
    </row>
    <row r="14" spans="2:8" s="57" customFormat="1" ht="18.75" x14ac:dyDescent="0.3">
      <c r="B14" s="2418" t="s">
        <v>609</v>
      </c>
      <c r="C14" s="2419"/>
      <c r="D14" s="2419"/>
      <c r="E14" s="974">
        <v>514</v>
      </c>
      <c r="F14" s="974" t="s">
        <v>608</v>
      </c>
      <c r="G14" s="975">
        <v>65</v>
      </c>
      <c r="H14" s="972">
        <f>+E14*G14</f>
        <v>33410</v>
      </c>
    </row>
    <row r="15" spans="2:8" s="57" customFormat="1" ht="18.75" x14ac:dyDescent="0.3">
      <c r="B15" s="2418" t="s">
        <v>611</v>
      </c>
      <c r="C15" s="2419"/>
      <c r="D15" s="2419"/>
      <c r="E15" s="974">
        <v>258</v>
      </c>
      <c r="F15" s="974" t="s">
        <v>608</v>
      </c>
      <c r="G15" s="975">
        <v>65</v>
      </c>
      <c r="H15" s="972">
        <f t="shared" ref="H15:H24" si="0">+E15*G15</f>
        <v>16770</v>
      </c>
    </row>
    <row r="16" spans="2:8" s="57" customFormat="1" ht="18.75" x14ac:dyDescent="0.3">
      <c r="B16" s="2418" t="s">
        <v>1453</v>
      </c>
      <c r="C16" s="2419"/>
      <c r="D16" s="2419"/>
      <c r="E16" s="974">
        <v>228</v>
      </c>
      <c r="F16" s="974" t="s">
        <v>608</v>
      </c>
      <c r="G16" s="975">
        <v>65</v>
      </c>
      <c r="H16" s="972">
        <f t="shared" si="0"/>
        <v>14820</v>
      </c>
    </row>
    <row r="17" spans="2:8" s="57" customFormat="1" ht="18.75" x14ac:dyDescent="0.3">
      <c r="B17" s="2420" t="s">
        <v>556</v>
      </c>
      <c r="C17" s="2421"/>
      <c r="D17" s="2421"/>
      <c r="E17" s="974"/>
      <c r="F17" s="974"/>
      <c r="G17" s="975"/>
      <c r="H17" s="972">
        <f t="shared" si="0"/>
        <v>0</v>
      </c>
    </row>
    <row r="18" spans="2:8" s="57" customFormat="1" ht="18.75" x14ac:dyDescent="0.3">
      <c r="B18" s="2418" t="s">
        <v>611</v>
      </c>
      <c r="C18" s="2419"/>
      <c r="D18" s="2419"/>
      <c r="E18" s="974">
        <v>582</v>
      </c>
      <c r="F18" s="974" t="s">
        <v>608</v>
      </c>
      <c r="G18" s="975">
        <v>67.5</v>
      </c>
      <c r="H18" s="972">
        <f>+E18*G18</f>
        <v>39285</v>
      </c>
    </row>
    <row r="19" spans="2:8" s="57" customFormat="1" ht="18.75" x14ac:dyDescent="0.3">
      <c r="B19" s="2418" t="s">
        <v>1453</v>
      </c>
      <c r="C19" s="2419"/>
      <c r="D19" s="2419"/>
      <c r="E19" s="974">
        <v>266</v>
      </c>
      <c r="F19" s="974" t="s">
        <v>608</v>
      </c>
      <c r="G19" s="975">
        <v>67.5</v>
      </c>
      <c r="H19" s="972">
        <f>+E19*G19</f>
        <v>17955</v>
      </c>
    </row>
    <row r="20" spans="2:8" s="57" customFormat="1" ht="18.75" x14ac:dyDescent="0.3">
      <c r="B20" s="2418" t="s">
        <v>609</v>
      </c>
      <c r="C20" s="2419"/>
      <c r="D20" s="2419"/>
      <c r="E20" s="974">
        <v>152</v>
      </c>
      <c r="F20" s="974" t="s">
        <v>608</v>
      </c>
      <c r="G20" s="975">
        <v>67.5</v>
      </c>
      <c r="H20" s="972">
        <f>+E20*G20</f>
        <v>10260</v>
      </c>
    </row>
    <row r="21" spans="2:8" s="57" customFormat="1" ht="18.75" x14ac:dyDescent="0.3">
      <c r="B21" s="2420" t="s">
        <v>1454</v>
      </c>
      <c r="C21" s="2421"/>
      <c r="D21" s="2421"/>
      <c r="E21" s="974">
        <v>2</v>
      </c>
      <c r="F21" s="974" t="s">
        <v>449</v>
      </c>
      <c r="G21" s="975">
        <v>2859</v>
      </c>
      <c r="H21" s="972">
        <f t="shared" si="0"/>
        <v>5718</v>
      </c>
    </row>
    <row r="22" spans="2:8" s="57" customFormat="1" ht="18.75" x14ac:dyDescent="0.3">
      <c r="B22" s="2418" t="s">
        <v>1455</v>
      </c>
      <c r="C22" s="2419"/>
      <c r="D22" s="2419"/>
      <c r="E22" s="974"/>
      <c r="F22" s="974"/>
      <c r="G22" s="975"/>
      <c r="H22" s="972">
        <f t="shared" si="0"/>
        <v>0</v>
      </c>
    </row>
    <row r="23" spans="2:8" s="57" customFormat="1" ht="18.75" x14ac:dyDescent="0.3">
      <c r="B23" s="2420" t="s">
        <v>1456</v>
      </c>
      <c r="C23" s="2421"/>
      <c r="D23" s="2421"/>
      <c r="E23" s="974">
        <v>4</v>
      </c>
      <c r="F23" s="974" t="s">
        <v>449</v>
      </c>
      <c r="G23" s="975">
        <v>3010</v>
      </c>
      <c r="H23" s="972">
        <f t="shared" si="0"/>
        <v>12040</v>
      </c>
    </row>
    <row r="24" spans="2:8" s="57" customFormat="1" ht="18.75" x14ac:dyDescent="0.3">
      <c r="B24" s="2418" t="s">
        <v>1457</v>
      </c>
      <c r="C24" s="2419"/>
      <c r="D24" s="2419"/>
      <c r="E24" s="974"/>
      <c r="F24" s="974"/>
      <c r="G24" s="975"/>
      <c r="H24" s="972">
        <f t="shared" si="0"/>
        <v>0</v>
      </c>
    </row>
    <row r="25" spans="2:8" s="57" customFormat="1" ht="18.75" x14ac:dyDescent="0.3">
      <c r="B25" s="2420"/>
      <c r="C25" s="2421"/>
      <c r="D25" s="2421"/>
      <c r="E25" s="974"/>
      <c r="F25" s="974"/>
      <c r="G25" s="975"/>
      <c r="H25" s="97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14"/>
      <c r="C33" s="2415"/>
      <c r="D33" s="2415"/>
      <c r="E33" s="968"/>
      <c r="F33" s="968"/>
      <c r="G33" s="968"/>
      <c r="H33" s="970"/>
    </row>
    <row r="34" spans="2:8" x14ac:dyDescent="0.25">
      <c r="B34" s="2414"/>
      <c r="C34" s="2415"/>
      <c r="D34" s="2415"/>
      <c r="E34" s="968"/>
      <c r="F34" s="968"/>
      <c r="G34" s="968"/>
      <c r="H34" s="970"/>
    </row>
    <row r="35" spans="2:8" ht="15.75" thickBot="1" x14ac:dyDescent="0.3">
      <c r="B35" s="2416"/>
      <c r="C35" s="2417"/>
      <c r="D35" s="2417"/>
      <c r="E35" s="969"/>
      <c r="F35" s="969"/>
      <c r="G35" s="969"/>
      <c r="H35" s="971"/>
    </row>
    <row r="36" spans="2:8" ht="18.75" x14ac:dyDescent="0.3">
      <c r="G36" s="48" t="s">
        <v>443</v>
      </c>
      <c r="H36" s="64">
        <f>SUM(H13:H25)</f>
        <v>150258</v>
      </c>
    </row>
    <row r="37" spans="2:8" ht="18.75" x14ac:dyDescent="0.3">
      <c r="G37" s="48" t="s">
        <v>444</v>
      </c>
      <c r="H37" s="64">
        <f>+H36*0.16</f>
        <v>24041.279999999999</v>
      </c>
    </row>
    <row r="38" spans="2:8" ht="19.5" thickBot="1" x14ac:dyDescent="0.35">
      <c r="G38" s="49" t="s">
        <v>445</v>
      </c>
      <c r="H38" s="65">
        <f>+H36+H37</f>
        <v>174299.28</v>
      </c>
    </row>
    <row r="40" spans="2:8" x14ac:dyDescent="0.25">
      <c r="B40" s="2408"/>
      <c r="C40" s="2408"/>
      <c r="D40" s="2408"/>
      <c r="E40" s="2408"/>
      <c r="F40" s="2408"/>
    </row>
    <row r="41" spans="2:8" x14ac:dyDescent="0.25">
      <c r="B41" s="2408"/>
      <c r="C41" s="2408"/>
      <c r="D41" s="2408"/>
      <c r="E41" s="2408"/>
      <c r="F41" s="2408"/>
    </row>
    <row r="42" spans="2:8" x14ac:dyDescent="0.25">
      <c r="B42" s="2413" t="s">
        <v>446</v>
      </c>
      <c r="C42" s="2413"/>
      <c r="D42" s="2413"/>
      <c r="E42" s="2413" t="s">
        <v>447</v>
      </c>
      <c r="F42" s="241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9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" style="32" customWidth="1"/>
    <col min="4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1458</v>
      </c>
      <c r="E5" s="954" t="s">
        <v>421</v>
      </c>
      <c r="F5" s="33" t="str">
        <f>VLOOKUP(F6,OBRAS!A1:B25,2,FALSE)</f>
        <v>EL TAJO</v>
      </c>
      <c r="G5" s="1670" t="s">
        <v>423</v>
      </c>
      <c r="H5" s="1674">
        <v>46122</v>
      </c>
    </row>
    <row r="6" spans="2:8" ht="15.75" thickBot="1" x14ac:dyDescent="0.3">
      <c r="B6" s="1669"/>
      <c r="C6" s="1671"/>
      <c r="D6" s="1673"/>
      <c r="E6" s="955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DATOS'!A1:J107,7,FALSE)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DATOS'!A1:J108,3,FALSE)</f>
        <v>AV. IRRIGACION #111-BIS COL. ALFREDO VAZQUEZ BONFIL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GAPA741116TQ6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5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1459</v>
      </c>
      <c r="C13" s="1679"/>
      <c r="D13" s="1679"/>
      <c r="E13" s="60">
        <v>2</v>
      </c>
      <c r="F13" s="60" t="s">
        <v>449</v>
      </c>
      <c r="G13" s="62">
        <v>1034.49</v>
      </c>
      <c r="H13" s="56">
        <f>+E13*G13</f>
        <v>2068.98</v>
      </c>
    </row>
    <row r="14" spans="2:8" s="57" customFormat="1" ht="18.75" x14ac:dyDescent="0.3">
      <c r="B14" s="2418" t="s">
        <v>1460</v>
      </c>
      <c r="C14" s="2419"/>
      <c r="D14" s="2419"/>
      <c r="E14" s="974"/>
      <c r="F14" s="974"/>
      <c r="G14" s="975"/>
      <c r="H14" s="972">
        <f>+E14*G14</f>
        <v>0</v>
      </c>
    </row>
    <row r="15" spans="2:8" s="57" customFormat="1" ht="18.75" x14ac:dyDescent="0.3">
      <c r="B15" s="2420"/>
      <c r="C15" s="2421"/>
      <c r="D15" s="2421"/>
      <c r="E15" s="974"/>
      <c r="F15" s="974"/>
      <c r="G15" s="975"/>
      <c r="H15" s="972">
        <f t="shared" ref="H15:H24" si="0">+E15*G15</f>
        <v>0</v>
      </c>
    </row>
    <row r="16" spans="2:8" s="57" customFormat="1" ht="18.75" x14ac:dyDescent="0.3">
      <c r="B16" s="2420"/>
      <c r="C16" s="2421"/>
      <c r="D16" s="2421"/>
      <c r="E16" s="974"/>
      <c r="F16" s="974"/>
      <c r="G16" s="975"/>
      <c r="H16" s="972">
        <f t="shared" si="0"/>
        <v>0</v>
      </c>
    </row>
    <row r="17" spans="2:8" s="57" customFormat="1" ht="18.75" x14ac:dyDescent="0.3">
      <c r="B17" s="2420"/>
      <c r="C17" s="2421"/>
      <c r="D17" s="2421"/>
      <c r="E17" s="974"/>
      <c r="F17" s="974"/>
      <c r="G17" s="975"/>
      <c r="H17" s="972">
        <f t="shared" si="0"/>
        <v>0</v>
      </c>
    </row>
    <row r="18" spans="2:8" s="57" customFormat="1" ht="18.75" x14ac:dyDescent="0.3">
      <c r="B18" s="2420"/>
      <c r="C18" s="2421"/>
      <c r="D18" s="2421"/>
      <c r="E18" s="974"/>
      <c r="F18" s="974"/>
      <c r="G18" s="975"/>
      <c r="H18" s="972">
        <f t="shared" si="0"/>
        <v>0</v>
      </c>
    </row>
    <row r="19" spans="2:8" s="57" customFormat="1" ht="18.75" x14ac:dyDescent="0.3">
      <c r="B19" s="2420"/>
      <c r="C19" s="2421"/>
      <c r="D19" s="2421"/>
      <c r="E19" s="974"/>
      <c r="F19" s="974"/>
      <c r="G19" s="975"/>
      <c r="H19" s="972">
        <f t="shared" si="0"/>
        <v>0</v>
      </c>
    </row>
    <row r="20" spans="2:8" s="57" customFormat="1" ht="18.75" x14ac:dyDescent="0.3">
      <c r="B20" s="2420"/>
      <c r="C20" s="2421"/>
      <c r="D20" s="2421"/>
      <c r="E20" s="974"/>
      <c r="F20" s="974"/>
      <c r="G20" s="975"/>
      <c r="H20" s="972">
        <f t="shared" si="0"/>
        <v>0</v>
      </c>
    </row>
    <row r="21" spans="2:8" s="57" customFormat="1" ht="18.75" x14ac:dyDescent="0.3">
      <c r="B21" s="2420"/>
      <c r="C21" s="2421"/>
      <c r="D21" s="2421"/>
      <c r="E21" s="974"/>
      <c r="F21" s="974"/>
      <c r="G21" s="975"/>
      <c r="H21" s="972">
        <f t="shared" si="0"/>
        <v>0</v>
      </c>
    </row>
    <row r="22" spans="2:8" s="57" customFormat="1" ht="18.75" x14ac:dyDescent="0.3">
      <c r="B22" s="2420"/>
      <c r="C22" s="2421"/>
      <c r="D22" s="2421"/>
      <c r="E22" s="974"/>
      <c r="F22" s="974"/>
      <c r="G22" s="975"/>
      <c r="H22" s="972">
        <f t="shared" si="0"/>
        <v>0</v>
      </c>
    </row>
    <row r="23" spans="2:8" s="57" customFormat="1" ht="18.75" x14ac:dyDescent="0.3">
      <c r="B23" s="2420"/>
      <c r="C23" s="2421"/>
      <c r="D23" s="2421"/>
      <c r="E23" s="974"/>
      <c r="F23" s="974"/>
      <c r="G23" s="975"/>
      <c r="H23" s="972">
        <f t="shared" si="0"/>
        <v>0</v>
      </c>
    </row>
    <row r="24" spans="2:8" s="57" customFormat="1" ht="18.75" x14ac:dyDescent="0.3">
      <c r="B24" s="2420"/>
      <c r="C24" s="2421"/>
      <c r="D24" s="2421"/>
      <c r="E24" s="974"/>
      <c r="F24" s="974"/>
      <c r="G24" s="975"/>
      <c r="H24" s="972">
        <f t="shared" si="0"/>
        <v>0</v>
      </c>
    </row>
    <row r="25" spans="2:8" s="57" customFormat="1" ht="18.75" x14ac:dyDescent="0.3">
      <c r="B25" s="2420"/>
      <c r="C25" s="2421"/>
      <c r="D25" s="2421"/>
      <c r="E25" s="974"/>
      <c r="F25" s="974"/>
      <c r="G25" s="975"/>
      <c r="H25" s="97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14"/>
      <c r="C33" s="2415"/>
      <c r="D33" s="2415"/>
      <c r="E33" s="968"/>
      <c r="F33" s="968"/>
      <c r="G33" s="968"/>
      <c r="H33" s="970"/>
    </row>
    <row r="34" spans="2:8" x14ac:dyDescent="0.25">
      <c r="B34" s="2414"/>
      <c r="C34" s="2415"/>
      <c r="D34" s="2415"/>
      <c r="E34" s="968"/>
      <c r="F34" s="968"/>
      <c r="G34" s="968"/>
      <c r="H34" s="970"/>
    </row>
    <row r="35" spans="2:8" ht="15.75" thickBot="1" x14ac:dyDescent="0.3">
      <c r="B35" s="2416"/>
      <c r="C35" s="2417"/>
      <c r="D35" s="2417"/>
      <c r="E35" s="969"/>
      <c r="F35" s="969"/>
      <c r="G35" s="969"/>
      <c r="H35" s="971"/>
    </row>
    <row r="36" spans="2:8" ht="18.75" x14ac:dyDescent="0.3">
      <c r="G36" s="48" t="s">
        <v>443</v>
      </c>
      <c r="H36" s="64">
        <f>SUM(H13:H25)</f>
        <v>2068.98</v>
      </c>
    </row>
    <row r="37" spans="2:8" ht="18.75" x14ac:dyDescent="0.3">
      <c r="G37" s="48" t="s">
        <v>444</v>
      </c>
      <c r="H37" s="64">
        <f>+H36*0.16</f>
        <v>331.03680000000003</v>
      </c>
    </row>
    <row r="38" spans="2:8" ht="19.5" thickBot="1" x14ac:dyDescent="0.35">
      <c r="G38" s="49" t="s">
        <v>445</v>
      </c>
      <c r="H38" s="65">
        <f>+H36+H37</f>
        <v>2400.0167999999999</v>
      </c>
    </row>
    <row r="40" spans="2:8" x14ac:dyDescent="0.25">
      <c r="B40" s="2408"/>
      <c r="C40" s="2408"/>
      <c r="D40" s="2408"/>
      <c r="E40" s="2408"/>
      <c r="F40" s="2408"/>
    </row>
    <row r="41" spans="2:8" x14ac:dyDescent="0.25">
      <c r="B41" s="2408"/>
      <c r="C41" s="2408"/>
      <c r="D41" s="2408"/>
      <c r="E41" s="2408"/>
      <c r="F41" s="2408"/>
    </row>
    <row r="42" spans="2:8" x14ac:dyDescent="0.25">
      <c r="B42" s="2413" t="s">
        <v>446</v>
      </c>
      <c r="C42" s="2413"/>
      <c r="D42" s="2413"/>
      <c r="E42" s="2413" t="s">
        <v>447</v>
      </c>
      <c r="F42" s="241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0">
    <tabColor rgb="FFFF99FF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4" width="15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1461</v>
      </c>
      <c r="E5" s="954" t="s">
        <v>421</v>
      </c>
      <c r="F5" s="33" t="str">
        <f>VLOOKUP(F6,OBRAS!A1:B25,2,FALSE)</f>
        <v>EL TAJO</v>
      </c>
      <c r="G5" s="1670" t="s">
        <v>423</v>
      </c>
      <c r="H5" s="1674">
        <v>46122</v>
      </c>
    </row>
    <row r="6" spans="2:8" ht="15.75" thickBot="1" x14ac:dyDescent="0.3">
      <c r="B6" s="1669"/>
      <c r="C6" s="1671"/>
      <c r="D6" s="1673"/>
      <c r="E6" s="955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54</v>
      </c>
      <c r="D7" s="36"/>
      <c r="E7" s="36"/>
      <c r="F7" s="35" t="s">
        <v>429</v>
      </c>
      <c r="G7" s="36" t="str">
        <f>VLOOKUP(C7,'BASE DATOS'!A1:J107,7,FALSE)</f>
        <v>mspcelaya@hotmail.com</v>
      </c>
      <c r="H7" s="41"/>
    </row>
    <row r="8" spans="2:8" x14ac:dyDescent="0.25">
      <c r="B8" s="40" t="s">
        <v>425</v>
      </c>
      <c r="C8" s="38" t="str">
        <f>VLOOKUP(C7,'BASE DATOS'!A1:J108,3,FALSE)</f>
        <v>COL. ALAMOS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38024</v>
      </c>
      <c r="H9" s="42"/>
    </row>
    <row r="10" spans="2:8" x14ac:dyDescent="0.25">
      <c r="B10" s="40" t="s">
        <v>427</v>
      </c>
      <c r="C10" s="38" t="str">
        <f>VLOOKUP(C7,'BASE DATOS'!A1:J110,2,FALSE)</f>
        <v>MSP081218MVA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461 1718993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5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1462</v>
      </c>
      <c r="C13" s="1679"/>
      <c r="D13" s="1679"/>
      <c r="E13" s="60">
        <v>2</v>
      </c>
      <c r="F13" s="60" t="s">
        <v>449</v>
      </c>
      <c r="G13" s="62">
        <v>4686.8599999999997</v>
      </c>
      <c r="H13" s="56">
        <f>+E13*G13</f>
        <v>9373.7199999999993</v>
      </c>
    </row>
    <row r="14" spans="2:8" s="57" customFormat="1" ht="18.75" x14ac:dyDescent="0.3">
      <c r="B14" s="2418" t="s">
        <v>481</v>
      </c>
      <c r="C14" s="2419"/>
      <c r="D14" s="2419"/>
      <c r="E14" s="974"/>
      <c r="F14" s="974"/>
      <c r="G14" s="975"/>
      <c r="H14" s="972">
        <f>+E14*G14</f>
        <v>0</v>
      </c>
    </row>
    <row r="15" spans="2:8" s="57" customFormat="1" ht="18.75" x14ac:dyDescent="0.3">
      <c r="B15" s="2420"/>
      <c r="C15" s="2421"/>
      <c r="D15" s="2421"/>
      <c r="E15" s="974"/>
      <c r="F15" s="974"/>
      <c r="G15" s="975"/>
      <c r="H15" s="972">
        <f t="shared" ref="H15:H24" si="0">+E15*G15</f>
        <v>0</v>
      </c>
    </row>
    <row r="16" spans="2:8" s="57" customFormat="1" ht="18.75" x14ac:dyDescent="0.3">
      <c r="B16" s="2420"/>
      <c r="C16" s="2421"/>
      <c r="D16" s="2421"/>
      <c r="E16" s="974"/>
      <c r="F16" s="974"/>
      <c r="G16" s="975"/>
      <c r="H16" s="972">
        <f t="shared" si="0"/>
        <v>0</v>
      </c>
    </row>
    <row r="17" spans="2:8" s="57" customFormat="1" ht="18.75" x14ac:dyDescent="0.3">
      <c r="B17" s="2420"/>
      <c r="C17" s="2421"/>
      <c r="D17" s="2421"/>
      <c r="E17" s="974"/>
      <c r="F17" s="974"/>
      <c r="G17" s="975"/>
      <c r="H17" s="972">
        <f t="shared" si="0"/>
        <v>0</v>
      </c>
    </row>
    <row r="18" spans="2:8" s="57" customFormat="1" ht="18.75" x14ac:dyDescent="0.3">
      <c r="B18" s="2420"/>
      <c r="C18" s="2421"/>
      <c r="D18" s="2421"/>
      <c r="E18" s="974"/>
      <c r="F18" s="974"/>
      <c r="G18" s="975"/>
      <c r="H18" s="972">
        <f t="shared" si="0"/>
        <v>0</v>
      </c>
    </row>
    <row r="19" spans="2:8" s="57" customFormat="1" ht="18.75" x14ac:dyDescent="0.3">
      <c r="B19" s="2420"/>
      <c r="C19" s="2421"/>
      <c r="D19" s="2421"/>
      <c r="E19" s="974"/>
      <c r="F19" s="974"/>
      <c r="G19" s="975"/>
      <c r="H19" s="972">
        <f t="shared" si="0"/>
        <v>0</v>
      </c>
    </row>
    <row r="20" spans="2:8" s="57" customFormat="1" ht="18.75" x14ac:dyDescent="0.3">
      <c r="B20" s="2420"/>
      <c r="C20" s="2421"/>
      <c r="D20" s="2421"/>
      <c r="E20" s="974"/>
      <c r="F20" s="974"/>
      <c r="G20" s="975"/>
      <c r="H20" s="972">
        <f t="shared" si="0"/>
        <v>0</v>
      </c>
    </row>
    <row r="21" spans="2:8" s="57" customFormat="1" ht="18.75" x14ac:dyDescent="0.3">
      <c r="B21" s="2420"/>
      <c r="C21" s="2421"/>
      <c r="D21" s="2421"/>
      <c r="E21" s="974"/>
      <c r="F21" s="974"/>
      <c r="G21" s="975"/>
      <c r="H21" s="972">
        <f t="shared" si="0"/>
        <v>0</v>
      </c>
    </row>
    <row r="22" spans="2:8" s="57" customFormat="1" ht="18.75" x14ac:dyDescent="0.3">
      <c r="B22" s="2420"/>
      <c r="C22" s="2421"/>
      <c r="D22" s="2421"/>
      <c r="E22" s="974"/>
      <c r="F22" s="974"/>
      <c r="G22" s="975"/>
      <c r="H22" s="972">
        <f t="shared" si="0"/>
        <v>0</v>
      </c>
    </row>
    <row r="23" spans="2:8" s="57" customFormat="1" ht="18.75" x14ac:dyDescent="0.3">
      <c r="B23" s="2420"/>
      <c r="C23" s="2421"/>
      <c r="D23" s="2421"/>
      <c r="E23" s="974"/>
      <c r="F23" s="974"/>
      <c r="G23" s="975"/>
      <c r="H23" s="972">
        <f t="shared" si="0"/>
        <v>0</v>
      </c>
    </row>
    <row r="24" spans="2:8" s="57" customFormat="1" ht="18.75" x14ac:dyDescent="0.3">
      <c r="B24" s="2420"/>
      <c r="C24" s="2421"/>
      <c r="D24" s="2421"/>
      <c r="E24" s="974"/>
      <c r="F24" s="974"/>
      <c r="G24" s="975"/>
      <c r="H24" s="972">
        <f t="shared" si="0"/>
        <v>0</v>
      </c>
    </row>
    <row r="25" spans="2:8" s="57" customFormat="1" ht="18.75" x14ac:dyDescent="0.3">
      <c r="B25" s="2420"/>
      <c r="C25" s="2421"/>
      <c r="D25" s="2421"/>
      <c r="E25" s="974"/>
      <c r="F25" s="974"/>
      <c r="G25" s="975"/>
      <c r="H25" s="97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14"/>
      <c r="C33" s="2415"/>
      <c r="D33" s="2415"/>
      <c r="E33" s="968"/>
      <c r="F33" s="968"/>
      <c r="G33" s="968"/>
      <c r="H33" s="970"/>
    </row>
    <row r="34" spans="2:8" x14ac:dyDescent="0.25">
      <c r="B34" s="2414"/>
      <c r="C34" s="2415"/>
      <c r="D34" s="2415"/>
      <c r="E34" s="968"/>
      <c r="F34" s="968"/>
      <c r="G34" s="968"/>
      <c r="H34" s="970"/>
    </row>
    <row r="35" spans="2:8" ht="15.75" thickBot="1" x14ac:dyDescent="0.3">
      <c r="B35" s="2416"/>
      <c r="C35" s="2417"/>
      <c r="D35" s="2417"/>
      <c r="E35" s="969"/>
      <c r="F35" s="969"/>
      <c r="G35" s="969"/>
      <c r="H35" s="971"/>
    </row>
    <row r="36" spans="2:8" ht="18.75" x14ac:dyDescent="0.3">
      <c r="G36" s="48" t="s">
        <v>443</v>
      </c>
      <c r="H36" s="64">
        <f>SUM(H13:H25)</f>
        <v>9373.7199999999993</v>
      </c>
    </row>
    <row r="37" spans="2:8" ht="18.75" x14ac:dyDescent="0.3">
      <c r="G37" s="48" t="s">
        <v>444</v>
      </c>
      <c r="H37" s="64">
        <f>+H36*0.16</f>
        <v>1499.7952</v>
      </c>
    </row>
    <row r="38" spans="2:8" ht="19.5" thickBot="1" x14ac:dyDescent="0.35">
      <c r="G38" s="49" t="s">
        <v>445</v>
      </c>
      <c r="H38" s="65">
        <f>+H36+H37</f>
        <v>10873.5152</v>
      </c>
    </row>
    <row r="40" spans="2:8" x14ac:dyDescent="0.25">
      <c r="B40" s="2408"/>
      <c r="C40" s="2408"/>
      <c r="D40" s="2408"/>
      <c r="E40" s="2408"/>
      <c r="F40" s="2408"/>
    </row>
    <row r="41" spans="2:8" x14ac:dyDescent="0.25">
      <c r="B41" s="2408"/>
      <c r="C41" s="2408"/>
      <c r="D41" s="2408"/>
      <c r="E41" s="2408"/>
      <c r="F41" s="2408"/>
    </row>
    <row r="42" spans="2:8" x14ac:dyDescent="0.25">
      <c r="B42" s="2413" t="s">
        <v>446</v>
      </c>
      <c r="C42" s="2413"/>
      <c r="D42" s="2413"/>
      <c r="E42" s="2413" t="s">
        <v>447</v>
      </c>
      <c r="F42" s="241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1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3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1463</v>
      </c>
      <c r="E5" s="954" t="s">
        <v>421</v>
      </c>
      <c r="F5" s="33" t="str">
        <f>VLOOKUP(F6,OBRAS!A1:B25,2,FALSE)</f>
        <v>EL ENSINO</v>
      </c>
      <c r="G5" s="1670" t="s">
        <v>423</v>
      </c>
      <c r="H5" s="1674">
        <v>46118</v>
      </c>
    </row>
    <row r="6" spans="2:8" ht="15.75" thickBot="1" x14ac:dyDescent="0.3">
      <c r="B6" s="1669"/>
      <c r="C6" s="1671"/>
      <c r="D6" s="1673"/>
      <c r="E6" s="955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250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CARRETERA ALTERNA CUCBA #175 SAN JUAN DE OCOTÁN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ZAPOPAN, JCO</v>
      </c>
      <c r="D9" s="38"/>
      <c r="E9" s="38"/>
      <c r="F9" s="37" t="s">
        <v>431</v>
      </c>
      <c r="G9" s="50">
        <f>VLOOKUP(C7,'BASE DATOS'!A1:J109,9,FALSE)</f>
        <v>45019</v>
      </c>
      <c r="H9" s="42"/>
    </row>
    <row r="10" spans="2:8" x14ac:dyDescent="0.25">
      <c r="B10" s="40" t="s">
        <v>427</v>
      </c>
      <c r="C10" s="38" t="str">
        <f>VLOOKUP(C7,'BASE DATOS'!A1:J110,2,FALSE)</f>
        <v>RIC120306KE8</v>
      </c>
      <c r="D10" s="38"/>
      <c r="E10" s="38"/>
      <c r="F10" s="37" t="s">
        <v>432</v>
      </c>
      <c r="G10" s="38" t="str">
        <f>VLOOKUP(C7,'BASE DATOS'!A1:J110,10,FALSE)</f>
        <v>CREDITO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221 3620459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5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1464</v>
      </c>
      <c r="C13" s="1679"/>
      <c r="D13" s="1679"/>
      <c r="E13" s="60">
        <v>1</v>
      </c>
      <c r="F13" s="60" t="s">
        <v>462</v>
      </c>
      <c r="G13" s="62">
        <v>1875</v>
      </c>
      <c r="H13" s="56">
        <f>+E13*G13</f>
        <v>1875</v>
      </c>
    </row>
    <row r="14" spans="2:8" s="57" customFormat="1" ht="18.75" x14ac:dyDescent="0.3">
      <c r="B14" s="2420" t="s">
        <v>1465</v>
      </c>
      <c r="C14" s="2421"/>
      <c r="D14" s="2421"/>
      <c r="E14" s="974"/>
      <c r="F14" s="974"/>
      <c r="G14" s="975"/>
      <c r="H14" s="972">
        <f>+E14*G14</f>
        <v>0</v>
      </c>
    </row>
    <row r="15" spans="2:8" s="57" customFormat="1" ht="18.75" x14ac:dyDescent="0.3">
      <c r="B15" s="2420" t="s">
        <v>1466</v>
      </c>
      <c r="C15" s="2421"/>
      <c r="D15" s="2421"/>
      <c r="E15" s="974"/>
      <c r="F15" s="974"/>
      <c r="G15" s="975"/>
      <c r="H15" s="972">
        <f t="shared" ref="H15:H24" si="0">+E15*G15</f>
        <v>0</v>
      </c>
    </row>
    <row r="16" spans="2:8" s="57" customFormat="1" ht="18.75" x14ac:dyDescent="0.3">
      <c r="B16" s="2418" t="s">
        <v>1467</v>
      </c>
      <c r="C16" s="2419"/>
      <c r="D16" s="2419"/>
      <c r="E16" s="974"/>
      <c r="F16" s="974"/>
      <c r="G16" s="975"/>
      <c r="H16" s="972">
        <f t="shared" si="0"/>
        <v>0</v>
      </c>
    </row>
    <row r="17" spans="2:8" s="57" customFormat="1" ht="18.75" x14ac:dyDescent="0.3">
      <c r="B17" s="2420"/>
      <c r="C17" s="2421"/>
      <c r="D17" s="2421"/>
      <c r="E17" s="974"/>
      <c r="F17" s="974"/>
      <c r="G17" s="975"/>
      <c r="H17" s="972">
        <f t="shared" si="0"/>
        <v>0</v>
      </c>
    </row>
    <row r="18" spans="2:8" s="57" customFormat="1" ht="18.75" x14ac:dyDescent="0.3">
      <c r="B18" s="2420"/>
      <c r="C18" s="2421"/>
      <c r="D18" s="2421"/>
      <c r="E18" s="974"/>
      <c r="F18" s="974"/>
      <c r="G18" s="975"/>
      <c r="H18" s="972">
        <f t="shared" si="0"/>
        <v>0</v>
      </c>
    </row>
    <row r="19" spans="2:8" s="57" customFormat="1" ht="18.75" x14ac:dyDescent="0.3">
      <c r="B19" s="2420"/>
      <c r="C19" s="2421"/>
      <c r="D19" s="2421"/>
      <c r="E19" s="974"/>
      <c r="F19" s="974"/>
      <c r="G19" s="975"/>
      <c r="H19" s="972">
        <f t="shared" si="0"/>
        <v>0</v>
      </c>
    </row>
    <row r="20" spans="2:8" s="57" customFormat="1" ht="18.75" x14ac:dyDescent="0.3">
      <c r="B20" s="2420"/>
      <c r="C20" s="2421"/>
      <c r="D20" s="2421"/>
      <c r="E20" s="974"/>
      <c r="F20" s="974"/>
      <c r="G20" s="975"/>
      <c r="H20" s="972">
        <f t="shared" si="0"/>
        <v>0</v>
      </c>
    </row>
    <row r="21" spans="2:8" s="57" customFormat="1" ht="18.75" x14ac:dyDescent="0.3">
      <c r="B21" s="2420"/>
      <c r="C21" s="2421"/>
      <c r="D21" s="2421"/>
      <c r="E21" s="974"/>
      <c r="F21" s="974"/>
      <c r="G21" s="975"/>
      <c r="H21" s="972">
        <f t="shared" si="0"/>
        <v>0</v>
      </c>
    </row>
    <row r="22" spans="2:8" s="57" customFormat="1" ht="18.75" x14ac:dyDescent="0.3">
      <c r="B22" s="2420"/>
      <c r="C22" s="2421"/>
      <c r="D22" s="2421"/>
      <c r="E22" s="974"/>
      <c r="F22" s="974"/>
      <c r="G22" s="975"/>
      <c r="H22" s="972">
        <f t="shared" si="0"/>
        <v>0</v>
      </c>
    </row>
    <row r="23" spans="2:8" s="57" customFormat="1" ht="18.75" x14ac:dyDescent="0.3">
      <c r="B23" s="2420"/>
      <c r="C23" s="2421"/>
      <c r="D23" s="2421"/>
      <c r="E23" s="974"/>
      <c r="F23" s="974"/>
      <c r="G23" s="975"/>
      <c r="H23" s="972">
        <f t="shared" si="0"/>
        <v>0</v>
      </c>
    </row>
    <row r="24" spans="2:8" s="57" customFormat="1" ht="18.75" x14ac:dyDescent="0.3">
      <c r="B24" s="2420"/>
      <c r="C24" s="2421"/>
      <c r="D24" s="2421"/>
      <c r="E24" s="974"/>
      <c r="F24" s="974"/>
      <c r="G24" s="975"/>
      <c r="H24" s="972">
        <f t="shared" si="0"/>
        <v>0</v>
      </c>
    </row>
    <row r="25" spans="2:8" s="57" customFormat="1" ht="18.75" x14ac:dyDescent="0.3">
      <c r="B25" s="2420"/>
      <c r="C25" s="2421"/>
      <c r="D25" s="2421"/>
      <c r="E25" s="974"/>
      <c r="F25" s="974"/>
      <c r="G25" s="975"/>
      <c r="H25" s="97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14"/>
      <c r="C33" s="2415"/>
      <c r="D33" s="2415"/>
      <c r="E33" s="968"/>
      <c r="F33" s="968"/>
      <c r="G33" s="968"/>
      <c r="H33" s="970"/>
    </row>
    <row r="34" spans="2:8" x14ac:dyDescent="0.25">
      <c r="B34" s="2414"/>
      <c r="C34" s="2415"/>
      <c r="D34" s="2415"/>
      <c r="E34" s="968"/>
      <c r="F34" s="968"/>
      <c r="G34" s="968"/>
      <c r="H34" s="970"/>
    </row>
    <row r="35" spans="2:8" ht="15.75" thickBot="1" x14ac:dyDescent="0.3">
      <c r="B35" s="2416"/>
      <c r="C35" s="2417"/>
      <c r="D35" s="2417"/>
      <c r="E35" s="969"/>
      <c r="F35" s="969"/>
      <c r="G35" s="969"/>
      <c r="H35" s="971"/>
    </row>
    <row r="36" spans="2:8" ht="18.75" x14ac:dyDescent="0.3">
      <c r="G36" s="48" t="s">
        <v>443</v>
      </c>
      <c r="H36" s="64">
        <f>SUM(H13:H25)</f>
        <v>1875</v>
      </c>
    </row>
    <row r="37" spans="2:8" ht="18.75" x14ac:dyDescent="0.3">
      <c r="G37" s="48" t="s">
        <v>444</v>
      </c>
      <c r="H37" s="64">
        <f>+H36*0.16</f>
        <v>300</v>
      </c>
    </row>
    <row r="38" spans="2:8" ht="19.5" thickBot="1" x14ac:dyDescent="0.35">
      <c r="G38" s="49" t="s">
        <v>445</v>
      </c>
      <c r="H38" s="65">
        <f>+H36+H37</f>
        <v>2175</v>
      </c>
    </row>
    <row r="40" spans="2:8" x14ac:dyDescent="0.25">
      <c r="B40" s="2408"/>
      <c r="C40" s="2408"/>
      <c r="D40" s="2408"/>
      <c r="E40" s="2408"/>
      <c r="F40" s="2408"/>
    </row>
    <row r="41" spans="2:8" x14ac:dyDescent="0.25">
      <c r="B41" s="2408"/>
      <c r="C41" s="2408"/>
      <c r="D41" s="2408"/>
      <c r="E41" s="2408"/>
      <c r="F41" s="2408"/>
    </row>
    <row r="42" spans="2:8" x14ac:dyDescent="0.25">
      <c r="B42" s="2413" t="s">
        <v>446</v>
      </c>
      <c r="C42" s="2413"/>
      <c r="D42" s="2413"/>
      <c r="E42" s="2413" t="s">
        <v>447</v>
      </c>
      <c r="F42" s="241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2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1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1471</v>
      </c>
      <c r="E5" s="954" t="s">
        <v>421</v>
      </c>
      <c r="F5" s="33" t="str">
        <f>VLOOKUP(F6,OBRAS!A1:B25,2,FALSE)</f>
        <v>EL TAJO</v>
      </c>
      <c r="G5" s="1670" t="s">
        <v>423</v>
      </c>
      <c r="H5" s="1674">
        <v>46123</v>
      </c>
    </row>
    <row r="6" spans="2:8" ht="15.75" thickBot="1" x14ac:dyDescent="0.3">
      <c r="B6" s="1669"/>
      <c r="C6" s="1671"/>
      <c r="D6" s="1673"/>
      <c r="E6" s="955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DATOS'!A1:J107,7,FALSE)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DATOS'!A1:J108,3,FALSE)</f>
        <v>AV. IRRIGACION #111-BIS COL. ALFREDO VAZQUEZ BONFIL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GAPA741116TQ6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5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1468</v>
      </c>
      <c r="C13" s="1679"/>
      <c r="D13" s="1679"/>
      <c r="E13" s="60">
        <v>1</v>
      </c>
      <c r="F13" s="60" t="s">
        <v>449</v>
      </c>
      <c r="G13" s="62">
        <v>142.24</v>
      </c>
      <c r="H13" s="56">
        <f>+E13*G13</f>
        <v>142.24</v>
      </c>
    </row>
    <row r="14" spans="2:8" s="57" customFormat="1" ht="18.75" x14ac:dyDescent="0.3">
      <c r="B14" s="2420" t="s">
        <v>1469</v>
      </c>
      <c r="C14" s="2421"/>
      <c r="D14" s="2421"/>
      <c r="E14" s="974">
        <v>1</v>
      </c>
      <c r="F14" s="974" t="s">
        <v>449</v>
      </c>
      <c r="G14" s="975">
        <v>517.24</v>
      </c>
      <c r="H14" s="972">
        <f>+E14*G14</f>
        <v>517.24</v>
      </c>
    </row>
    <row r="15" spans="2:8" s="57" customFormat="1" ht="18.75" x14ac:dyDescent="0.3">
      <c r="B15" s="2418" t="s">
        <v>1429</v>
      </c>
      <c r="C15" s="2419"/>
      <c r="D15" s="2419"/>
      <c r="E15" s="974"/>
      <c r="F15" s="974"/>
      <c r="G15" s="975"/>
      <c r="H15" s="972">
        <f t="shared" ref="H15:H24" si="0">+E15*G15</f>
        <v>0</v>
      </c>
    </row>
    <row r="16" spans="2:8" s="57" customFormat="1" ht="18.75" x14ac:dyDescent="0.3">
      <c r="B16" s="2420" t="s">
        <v>1470</v>
      </c>
      <c r="C16" s="2421"/>
      <c r="D16" s="2421"/>
      <c r="E16" s="974">
        <v>1</v>
      </c>
      <c r="F16" s="974" t="s">
        <v>449</v>
      </c>
      <c r="G16" s="975">
        <v>749.14</v>
      </c>
      <c r="H16" s="972">
        <f t="shared" si="0"/>
        <v>749.14</v>
      </c>
    </row>
    <row r="17" spans="2:8" s="57" customFormat="1" ht="18.75" x14ac:dyDescent="0.3">
      <c r="B17" s="2418" t="s">
        <v>927</v>
      </c>
      <c r="C17" s="2419"/>
      <c r="D17" s="2419"/>
      <c r="E17" s="974"/>
      <c r="F17" s="974"/>
      <c r="G17" s="975"/>
      <c r="H17" s="972">
        <f t="shared" si="0"/>
        <v>0</v>
      </c>
    </row>
    <row r="18" spans="2:8" s="57" customFormat="1" ht="18.75" x14ac:dyDescent="0.3">
      <c r="B18" s="2420"/>
      <c r="C18" s="2421"/>
      <c r="D18" s="2421"/>
      <c r="E18" s="974"/>
      <c r="F18" s="974"/>
      <c r="G18" s="975"/>
      <c r="H18" s="972">
        <f t="shared" si="0"/>
        <v>0</v>
      </c>
    </row>
    <row r="19" spans="2:8" s="57" customFormat="1" ht="18.75" x14ac:dyDescent="0.3">
      <c r="B19" s="2420"/>
      <c r="C19" s="2421"/>
      <c r="D19" s="2421"/>
      <c r="E19" s="974"/>
      <c r="F19" s="974"/>
      <c r="G19" s="975"/>
      <c r="H19" s="972">
        <f t="shared" si="0"/>
        <v>0</v>
      </c>
    </row>
    <row r="20" spans="2:8" s="57" customFormat="1" ht="18.75" x14ac:dyDescent="0.3">
      <c r="B20" s="2420"/>
      <c r="C20" s="2421"/>
      <c r="D20" s="2421"/>
      <c r="E20" s="974"/>
      <c r="F20" s="974"/>
      <c r="G20" s="975"/>
      <c r="H20" s="972">
        <f t="shared" si="0"/>
        <v>0</v>
      </c>
    </row>
    <row r="21" spans="2:8" s="57" customFormat="1" ht="18.75" x14ac:dyDescent="0.3">
      <c r="B21" s="2420"/>
      <c r="C21" s="2421"/>
      <c r="D21" s="2421"/>
      <c r="E21" s="974"/>
      <c r="F21" s="974"/>
      <c r="G21" s="975"/>
      <c r="H21" s="972">
        <f t="shared" si="0"/>
        <v>0</v>
      </c>
    </row>
    <row r="22" spans="2:8" s="57" customFormat="1" ht="18.75" x14ac:dyDescent="0.3">
      <c r="B22" s="2420"/>
      <c r="C22" s="2421"/>
      <c r="D22" s="2421"/>
      <c r="E22" s="974"/>
      <c r="F22" s="974"/>
      <c r="G22" s="975"/>
      <c r="H22" s="972">
        <f t="shared" si="0"/>
        <v>0</v>
      </c>
    </row>
    <row r="23" spans="2:8" s="57" customFormat="1" ht="18.75" x14ac:dyDescent="0.3">
      <c r="B23" s="2420"/>
      <c r="C23" s="2421"/>
      <c r="D23" s="2421"/>
      <c r="E23" s="974"/>
      <c r="F23" s="974"/>
      <c r="G23" s="975"/>
      <c r="H23" s="972">
        <f t="shared" si="0"/>
        <v>0</v>
      </c>
    </row>
    <row r="24" spans="2:8" s="57" customFormat="1" ht="18.75" x14ac:dyDescent="0.3">
      <c r="B24" s="2420"/>
      <c r="C24" s="2421"/>
      <c r="D24" s="2421"/>
      <c r="E24" s="974"/>
      <c r="F24" s="974"/>
      <c r="G24" s="975"/>
      <c r="H24" s="972">
        <f t="shared" si="0"/>
        <v>0</v>
      </c>
    </row>
    <row r="25" spans="2:8" s="57" customFormat="1" ht="18.75" x14ac:dyDescent="0.3">
      <c r="B25" s="2420"/>
      <c r="C25" s="2421"/>
      <c r="D25" s="2421"/>
      <c r="E25" s="974"/>
      <c r="F25" s="974"/>
      <c r="G25" s="975"/>
      <c r="H25" s="97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14"/>
      <c r="C33" s="2415"/>
      <c r="D33" s="2415"/>
      <c r="E33" s="968"/>
      <c r="F33" s="968"/>
      <c r="G33" s="968"/>
      <c r="H33" s="970"/>
    </row>
    <row r="34" spans="2:8" x14ac:dyDescent="0.25">
      <c r="B34" s="2414"/>
      <c r="C34" s="2415"/>
      <c r="D34" s="2415"/>
      <c r="E34" s="968"/>
      <c r="F34" s="968"/>
      <c r="G34" s="968"/>
      <c r="H34" s="970"/>
    </row>
    <row r="35" spans="2:8" ht="15.75" thickBot="1" x14ac:dyDescent="0.3">
      <c r="B35" s="2416"/>
      <c r="C35" s="2417"/>
      <c r="D35" s="2417"/>
      <c r="E35" s="969"/>
      <c r="F35" s="969"/>
      <c r="G35" s="969"/>
      <c r="H35" s="971"/>
    </row>
    <row r="36" spans="2:8" ht="18.75" x14ac:dyDescent="0.3">
      <c r="G36" s="48" t="s">
        <v>443</v>
      </c>
      <c r="H36" s="64">
        <f>SUM(H13:H25)</f>
        <v>1408.62</v>
      </c>
    </row>
    <row r="37" spans="2:8" ht="18.75" x14ac:dyDescent="0.3">
      <c r="G37" s="48" t="s">
        <v>444</v>
      </c>
      <c r="H37" s="64">
        <f>+H36*0.16</f>
        <v>225.3792</v>
      </c>
    </row>
    <row r="38" spans="2:8" ht="19.5" thickBot="1" x14ac:dyDescent="0.35">
      <c r="G38" s="49" t="s">
        <v>445</v>
      </c>
      <c r="H38" s="65">
        <f>+H36+H37</f>
        <v>1633.9992</v>
      </c>
    </row>
    <row r="40" spans="2:8" x14ac:dyDescent="0.25">
      <c r="B40" s="2408"/>
      <c r="C40" s="2408"/>
      <c r="D40" s="2408"/>
      <c r="E40" s="2408"/>
      <c r="F40" s="2408"/>
    </row>
    <row r="41" spans="2:8" x14ac:dyDescent="0.25">
      <c r="B41" s="2408"/>
      <c r="C41" s="2408"/>
      <c r="D41" s="2408"/>
      <c r="E41" s="2408"/>
      <c r="F41" s="2408"/>
    </row>
    <row r="42" spans="2:8" x14ac:dyDescent="0.25">
      <c r="B42" s="2413" t="s">
        <v>446</v>
      </c>
      <c r="C42" s="2413"/>
      <c r="D42" s="2413"/>
      <c r="E42" s="2413" t="s">
        <v>447</v>
      </c>
      <c r="F42" s="241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3">
    <pageSetUpPr fitToPage="1"/>
  </sheetPr>
  <dimension ref="B1:H42"/>
  <sheetViews>
    <sheetView topLeftCell="A2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28515625" style="32" customWidth="1"/>
    <col min="4" max="4" width="15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-1842</v>
      </c>
      <c r="E5" s="954" t="s">
        <v>421</v>
      </c>
      <c r="F5" s="33" t="str">
        <f>VLOOKUP(F6,OBRAS!A1:B25,2,FALSE)</f>
        <v>VALENC, ENSINO, TAJO</v>
      </c>
      <c r="G5" s="1670" t="s">
        <v>423</v>
      </c>
      <c r="H5" s="1674">
        <v>46125</v>
      </c>
    </row>
    <row r="6" spans="2:8" ht="15.75" thickBot="1" x14ac:dyDescent="0.3">
      <c r="B6" s="1669"/>
      <c r="C6" s="1671"/>
      <c r="D6" s="1673"/>
      <c r="E6" s="955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688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MIGUEL ALEMAN 110 KM 12.5 COL. LA FE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NICOLAS DE LOS GARZA, NL</v>
      </c>
      <c r="D9" s="38"/>
      <c r="E9" s="38"/>
      <c r="F9" s="37" t="s">
        <v>431</v>
      </c>
      <c r="G9" s="50">
        <f>VLOOKUP(C7,'BASE DATOS'!A1:J109,9,FALSE)</f>
        <v>66477</v>
      </c>
      <c r="H9" s="42"/>
    </row>
    <row r="10" spans="2:8" x14ac:dyDescent="0.25">
      <c r="B10" s="40" t="s">
        <v>427</v>
      </c>
      <c r="C10" s="38" t="str">
        <f>VLOOKUP(C7,'BASE DATOS'!A1:J110,2,FALSE)</f>
        <v>MAQ840621I76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477 730 1264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5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846</v>
      </c>
      <c r="C13" s="1679"/>
      <c r="D13" s="1679"/>
      <c r="E13" s="60">
        <v>2</v>
      </c>
      <c r="F13" s="60" t="s">
        <v>449</v>
      </c>
      <c r="G13" s="62">
        <v>931.5</v>
      </c>
      <c r="H13" s="56">
        <f>+E13*G13</f>
        <v>1863</v>
      </c>
    </row>
    <row r="14" spans="2:8" s="57" customFormat="1" ht="18.75" x14ac:dyDescent="0.3">
      <c r="B14" s="2420" t="s">
        <v>1472</v>
      </c>
      <c r="C14" s="2421"/>
      <c r="D14" s="2421"/>
      <c r="E14" s="974">
        <v>1</v>
      </c>
      <c r="F14" s="974" t="s">
        <v>449</v>
      </c>
      <c r="G14" s="975">
        <v>610.20000000000005</v>
      </c>
      <c r="H14" s="972">
        <f>+E14*G14</f>
        <v>610.20000000000005</v>
      </c>
    </row>
    <row r="15" spans="2:8" s="57" customFormat="1" ht="18.75" x14ac:dyDescent="0.3">
      <c r="B15" s="2420" t="s">
        <v>1472</v>
      </c>
      <c r="C15" s="2421"/>
      <c r="D15" s="2421"/>
      <c r="E15" s="974">
        <v>3</v>
      </c>
      <c r="F15" s="974" t="s">
        <v>449</v>
      </c>
      <c r="G15" s="975">
        <v>587.78</v>
      </c>
      <c r="H15" s="972">
        <f t="shared" ref="H15:H24" si="0">+E15*G15</f>
        <v>1763.34</v>
      </c>
    </row>
    <row r="16" spans="2:8" s="57" customFormat="1" ht="18.75" x14ac:dyDescent="0.3">
      <c r="B16" s="2420" t="s">
        <v>1473</v>
      </c>
      <c r="C16" s="2421"/>
      <c r="D16" s="2421"/>
      <c r="E16" s="974">
        <v>2</v>
      </c>
      <c r="F16" s="974" t="s">
        <v>449</v>
      </c>
      <c r="G16" s="975">
        <v>1268.0999999999999</v>
      </c>
      <c r="H16" s="972">
        <f t="shared" si="0"/>
        <v>2536.1999999999998</v>
      </c>
    </row>
    <row r="17" spans="2:8" s="57" customFormat="1" ht="18.75" x14ac:dyDescent="0.3">
      <c r="B17" s="2418" t="s">
        <v>1474</v>
      </c>
      <c r="C17" s="2419"/>
      <c r="D17" s="2419"/>
      <c r="E17" s="974"/>
      <c r="F17" s="974"/>
      <c r="G17" s="975"/>
      <c r="H17" s="972">
        <f t="shared" si="0"/>
        <v>0</v>
      </c>
    </row>
    <row r="18" spans="2:8" s="57" customFormat="1" ht="18.75" x14ac:dyDescent="0.3">
      <c r="B18" s="2420"/>
      <c r="C18" s="2421"/>
      <c r="D18" s="2421"/>
      <c r="E18" s="974"/>
      <c r="F18" s="974"/>
      <c r="G18" s="975"/>
      <c r="H18" s="972">
        <f t="shared" si="0"/>
        <v>0</v>
      </c>
    </row>
    <row r="19" spans="2:8" s="57" customFormat="1" ht="18.75" x14ac:dyDescent="0.3">
      <c r="B19" s="2420"/>
      <c r="C19" s="2421"/>
      <c r="D19" s="2421"/>
      <c r="E19" s="974"/>
      <c r="F19" s="974"/>
      <c r="G19" s="975"/>
      <c r="H19" s="972">
        <f t="shared" si="0"/>
        <v>0</v>
      </c>
    </row>
    <row r="20" spans="2:8" s="57" customFormat="1" ht="18.75" x14ac:dyDescent="0.3">
      <c r="B20" s="2420"/>
      <c r="C20" s="2421"/>
      <c r="D20" s="2421"/>
      <c r="E20" s="974"/>
      <c r="F20" s="974"/>
      <c r="G20" s="975"/>
      <c r="H20" s="972">
        <f t="shared" si="0"/>
        <v>0</v>
      </c>
    </row>
    <row r="21" spans="2:8" s="57" customFormat="1" ht="18.75" x14ac:dyDescent="0.3">
      <c r="B21" s="2420"/>
      <c r="C21" s="2421"/>
      <c r="D21" s="2421"/>
      <c r="E21" s="974"/>
      <c r="F21" s="974"/>
      <c r="G21" s="975"/>
      <c r="H21" s="972">
        <f t="shared" si="0"/>
        <v>0</v>
      </c>
    </row>
    <row r="22" spans="2:8" s="57" customFormat="1" ht="18.75" x14ac:dyDescent="0.3">
      <c r="B22" s="2420"/>
      <c r="C22" s="2421"/>
      <c r="D22" s="2421"/>
      <c r="E22" s="974"/>
      <c r="F22" s="974"/>
      <c r="G22" s="975"/>
      <c r="H22" s="972">
        <f t="shared" si="0"/>
        <v>0</v>
      </c>
    </row>
    <row r="23" spans="2:8" s="57" customFormat="1" ht="18.75" x14ac:dyDescent="0.3">
      <c r="B23" s="2420"/>
      <c r="C23" s="2421"/>
      <c r="D23" s="2421"/>
      <c r="E23" s="974"/>
      <c r="F23" s="974"/>
      <c r="G23" s="975"/>
      <c r="H23" s="972">
        <f t="shared" si="0"/>
        <v>0</v>
      </c>
    </row>
    <row r="24" spans="2:8" s="57" customFormat="1" ht="18.75" x14ac:dyDescent="0.3">
      <c r="B24" s="2420"/>
      <c r="C24" s="2421"/>
      <c r="D24" s="2421"/>
      <c r="E24" s="974"/>
      <c r="F24" s="974"/>
      <c r="G24" s="975"/>
      <c r="H24" s="972">
        <f t="shared" si="0"/>
        <v>0</v>
      </c>
    </row>
    <row r="25" spans="2:8" s="57" customFormat="1" ht="18.75" x14ac:dyDescent="0.3">
      <c r="B25" s="2420"/>
      <c r="C25" s="2421"/>
      <c r="D25" s="2421"/>
      <c r="E25" s="974"/>
      <c r="F25" s="974"/>
      <c r="G25" s="975"/>
      <c r="H25" s="97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14"/>
      <c r="C33" s="2415"/>
      <c r="D33" s="2415"/>
      <c r="E33" s="968"/>
      <c r="F33" s="968"/>
      <c r="G33" s="968"/>
      <c r="H33" s="970"/>
    </row>
    <row r="34" spans="2:8" x14ac:dyDescent="0.25">
      <c r="B34" s="2414"/>
      <c r="C34" s="2415"/>
      <c r="D34" s="2415"/>
      <c r="E34" s="968"/>
      <c r="F34" s="968"/>
      <c r="G34" s="968"/>
      <c r="H34" s="970"/>
    </row>
    <row r="35" spans="2:8" ht="15.75" thickBot="1" x14ac:dyDescent="0.3">
      <c r="B35" s="2416"/>
      <c r="C35" s="2417"/>
      <c r="D35" s="2417"/>
      <c r="E35" s="969"/>
      <c r="F35" s="969"/>
      <c r="G35" s="969"/>
      <c r="H35" s="971"/>
    </row>
    <row r="36" spans="2:8" ht="18.75" x14ac:dyDescent="0.3">
      <c r="G36" s="48" t="s">
        <v>443</v>
      </c>
      <c r="H36" s="64">
        <f>SUM(H13:H25)</f>
        <v>6772.74</v>
      </c>
    </row>
    <row r="37" spans="2:8" ht="18.75" x14ac:dyDescent="0.3">
      <c r="G37" s="48" t="s">
        <v>444</v>
      </c>
      <c r="H37" s="64">
        <f>+H36*0.16</f>
        <v>1083.6384</v>
      </c>
    </row>
    <row r="38" spans="2:8" ht="19.5" thickBot="1" x14ac:dyDescent="0.35">
      <c r="G38" s="49" t="s">
        <v>445</v>
      </c>
      <c r="H38" s="65">
        <f>+H36+H37</f>
        <v>7856.3783999999996</v>
      </c>
    </row>
    <row r="40" spans="2:8" x14ac:dyDescent="0.25">
      <c r="B40" s="2408"/>
      <c r="C40" s="2408"/>
      <c r="D40" s="2408"/>
      <c r="E40" s="2408"/>
      <c r="F40" s="2408"/>
    </row>
    <row r="41" spans="2:8" x14ac:dyDescent="0.25">
      <c r="B41" s="2408"/>
      <c r="C41" s="2408"/>
      <c r="D41" s="2408"/>
      <c r="E41" s="2408"/>
      <c r="F41" s="2408"/>
    </row>
    <row r="42" spans="2:8" x14ac:dyDescent="0.25">
      <c r="B42" s="2413" t="s">
        <v>446</v>
      </c>
      <c r="C42" s="2413"/>
      <c r="D42" s="2413"/>
      <c r="E42" s="2413" t="s">
        <v>447</v>
      </c>
      <c r="F42" s="241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4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4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1475</v>
      </c>
      <c r="E5" s="954" t="s">
        <v>421</v>
      </c>
      <c r="F5" s="33" t="str">
        <f>VLOOKUP(F6,OBRAS!A1:B25,2,FALSE)</f>
        <v>LA VALENCIA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955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688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MIGUEL ALEMAN 110 KM 12.5 COL. LA FE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NICOLAS DE LOS GARZA, NL</v>
      </c>
      <c r="D9" s="38"/>
      <c r="E9" s="38"/>
      <c r="F9" s="37" t="s">
        <v>431</v>
      </c>
      <c r="G9" s="50">
        <f>VLOOKUP(C7,'BASE DATOS'!A1:J109,9,FALSE)</f>
        <v>66477</v>
      </c>
      <c r="H9" s="42"/>
    </row>
    <row r="10" spans="2:8" x14ac:dyDescent="0.25">
      <c r="B10" s="40" t="s">
        <v>427</v>
      </c>
      <c r="C10" s="38" t="str">
        <f>VLOOKUP(C7,'BASE DATOS'!A1:J110,2,FALSE)</f>
        <v>MAQ840621I76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477 730 1264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5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1476</v>
      </c>
      <c r="C13" s="1679"/>
      <c r="D13" s="1679"/>
      <c r="E13" s="60">
        <v>1</v>
      </c>
      <c r="F13" s="60" t="s">
        <v>449</v>
      </c>
      <c r="G13" s="62">
        <v>36878.400000000001</v>
      </c>
      <c r="H13" s="56">
        <f>+E13*G13</f>
        <v>36878.400000000001</v>
      </c>
    </row>
    <row r="14" spans="2:8" s="57" customFormat="1" ht="18.75" x14ac:dyDescent="0.3">
      <c r="B14" s="2418" t="s">
        <v>1151</v>
      </c>
      <c r="C14" s="2419"/>
      <c r="D14" s="2419"/>
      <c r="E14" s="974"/>
      <c r="F14" s="974"/>
      <c r="G14" s="975"/>
      <c r="H14" s="972">
        <f>+E14*G14</f>
        <v>0</v>
      </c>
    </row>
    <row r="15" spans="2:8" s="57" customFormat="1" ht="18.75" x14ac:dyDescent="0.3">
      <c r="B15" s="2420"/>
      <c r="C15" s="2421"/>
      <c r="D15" s="2421"/>
      <c r="E15" s="974"/>
      <c r="F15" s="974"/>
      <c r="G15" s="975"/>
      <c r="H15" s="972">
        <f t="shared" ref="H15:H24" si="0">+E15*G15</f>
        <v>0</v>
      </c>
    </row>
    <row r="16" spans="2:8" s="57" customFormat="1" ht="18.75" x14ac:dyDescent="0.3">
      <c r="B16" s="2420"/>
      <c r="C16" s="2421"/>
      <c r="D16" s="2421"/>
      <c r="E16" s="974"/>
      <c r="F16" s="974"/>
      <c r="G16" s="975"/>
      <c r="H16" s="972">
        <f t="shared" si="0"/>
        <v>0</v>
      </c>
    </row>
    <row r="17" spans="2:8" s="57" customFormat="1" ht="18.75" x14ac:dyDescent="0.3">
      <c r="B17" s="2420"/>
      <c r="C17" s="2421"/>
      <c r="D17" s="2421"/>
      <c r="E17" s="974"/>
      <c r="F17" s="974"/>
      <c r="G17" s="975"/>
      <c r="H17" s="972">
        <f t="shared" si="0"/>
        <v>0</v>
      </c>
    </row>
    <row r="18" spans="2:8" s="57" customFormat="1" ht="18.75" x14ac:dyDescent="0.3">
      <c r="B18" s="2420"/>
      <c r="C18" s="2421"/>
      <c r="D18" s="2421"/>
      <c r="E18" s="974"/>
      <c r="F18" s="974"/>
      <c r="G18" s="975"/>
      <c r="H18" s="972">
        <f t="shared" si="0"/>
        <v>0</v>
      </c>
    </row>
    <row r="19" spans="2:8" s="57" customFormat="1" ht="18.75" x14ac:dyDescent="0.3">
      <c r="B19" s="2420"/>
      <c r="C19" s="2421"/>
      <c r="D19" s="2421"/>
      <c r="E19" s="974"/>
      <c r="F19" s="974"/>
      <c r="G19" s="975"/>
      <c r="H19" s="972">
        <f t="shared" si="0"/>
        <v>0</v>
      </c>
    </row>
    <row r="20" spans="2:8" s="57" customFormat="1" ht="18.75" x14ac:dyDescent="0.3">
      <c r="B20" s="2420"/>
      <c r="C20" s="2421"/>
      <c r="D20" s="2421"/>
      <c r="E20" s="974"/>
      <c r="F20" s="974"/>
      <c r="G20" s="975"/>
      <c r="H20" s="972">
        <f t="shared" si="0"/>
        <v>0</v>
      </c>
    </row>
    <row r="21" spans="2:8" s="57" customFormat="1" ht="18.75" x14ac:dyDescent="0.3">
      <c r="B21" s="2420"/>
      <c r="C21" s="2421"/>
      <c r="D21" s="2421"/>
      <c r="E21" s="974"/>
      <c r="F21" s="974"/>
      <c r="G21" s="975"/>
      <c r="H21" s="972">
        <f t="shared" si="0"/>
        <v>0</v>
      </c>
    </row>
    <row r="22" spans="2:8" s="57" customFormat="1" ht="18.75" x14ac:dyDescent="0.3">
      <c r="B22" s="2420"/>
      <c r="C22" s="2421"/>
      <c r="D22" s="2421"/>
      <c r="E22" s="974"/>
      <c r="F22" s="974"/>
      <c r="G22" s="975"/>
      <c r="H22" s="972">
        <f t="shared" si="0"/>
        <v>0</v>
      </c>
    </row>
    <row r="23" spans="2:8" s="57" customFormat="1" ht="18.75" x14ac:dyDescent="0.3">
      <c r="B23" s="2420"/>
      <c r="C23" s="2421"/>
      <c r="D23" s="2421"/>
      <c r="E23" s="974"/>
      <c r="F23" s="974"/>
      <c r="G23" s="975"/>
      <c r="H23" s="972">
        <f t="shared" si="0"/>
        <v>0</v>
      </c>
    </row>
    <row r="24" spans="2:8" s="57" customFormat="1" ht="18.75" x14ac:dyDescent="0.3">
      <c r="B24" s="2420"/>
      <c r="C24" s="2421"/>
      <c r="D24" s="2421"/>
      <c r="E24" s="974"/>
      <c r="F24" s="974"/>
      <c r="G24" s="975"/>
      <c r="H24" s="972">
        <f t="shared" si="0"/>
        <v>0</v>
      </c>
    </row>
    <row r="25" spans="2:8" s="57" customFormat="1" ht="18.75" x14ac:dyDescent="0.3">
      <c r="B25" s="2420"/>
      <c r="C25" s="2421"/>
      <c r="D25" s="2421"/>
      <c r="E25" s="974"/>
      <c r="F25" s="974"/>
      <c r="G25" s="975"/>
      <c r="H25" s="97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14"/>
      <c r="C33" s="2415"/>
      <c r="D33" s="2415"/>
      <c r="E33" s="968"/>
      <c r="F33" s="968"/>
      <c r="G33" s="968"/>
      <c r="H33" s="970"/>
    </row>
    <row r="34" spans="2:8" x14ac:dyDescent="0.25">
      <c r="B34" s="2414"/>
      <c r="C34" s="2415"/>
      <c r="D34" s="2415"/>
      <c r="E34" s="968"/>
      <c r="F34" s="968"/>
      <c r="G34" s="968"/>
      <c r="H34" s="970"/>
    </row>
    <row r="35" spans="2:8" ht="15.75" thickBot="1" x14ac:dyDescent="0.3">
      <c r="B35" s="2416"/>
      <c r="C35" s="2417"/>
      <c r="D35" s="2417"/>
      <c r="E35" s="969"/>
      <c r="F35" s="969"/>
      <c r="G35" s="969"/>
      <c r="H35" s="971"/>
    </row>
    <row r="36" spans="2:8" ht="18.75" x14ac:dyDescent="0.3">
      <c r="G36" s="48" t="s">
        <v>443</v>
      </c>
      <c r="H36" s="64">
        <f>SUM(H13:H25)</f>
        <v>36878.400000000001</v>
      </c>
    </row>
    <row r="37" spans="2:8" ht="18.75" x14ac:dyDescent="0.3">
      <c r="G37" s="48" t="s">
        <v>444</v>
      </c>
      <c r="H37" s="64">
        <f>+H36*0.16</f>
        <v>5900.5440000000008</v>
      </c>
    </row>
    <row r="38" spans="2:8" ht="19.5" thickBot="1" x14ac:dyDescent="0.35">
      <c r="G38" s="49" t="s">
        <v>445</v>
      </c>
      <c r="H38" s="65">
        <f>+H36+H37</f>
        <v>42778.944000000003</v>
      </c>
    </row>
    <row r="40" spans="2:8" x14ac:dyDescent="0.25">
      <c r="B40" s="2408"/>
      <c r="C40" s="2408"/>
      <c r="D40" s="2408"/>
      <c r="E40" s="2408"/>
      <c r="F40" s="2408"/>
    </row>
    <row r="41" spans="2:8" x14ac:dyDescent="0.25">
      <c r="B41" s="2408"/>
      <c r="C41" s="2408"/>
      <c r="D41" s="2408"/>
      <c r="E41" s="2408"/>
      <c r="F41" s="2408"/>
    </row>
    <row r="42" spans="2:8" x14ac:dyDescent="0.25">
      <c r="B42" s="2413" t="s">
        <v>446</v>
      </c>
      <c r="C42" s="2413"/>
      <c r="D42" s="2413"/>
      <c r="E42" s="2413" t="s">
        <v>447</v>
      </c>
      <c r="F42" s="241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5">
    <tabColor rgb="FFCC33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42578125" style="32" customWidth="1"/>
    <col min="4" max="4" width="16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1477</v>
      </c>
      <c r="E5" s="954" t="s">
        <v>421</v>
      </c>
      <c r="F5" s="33" t="str">
        <f>VLOOKUP(F6,OBRAS!A1:B25,2,FALSE)</f>
        <v>LA VALENCIA</v>
      </c>
      <c r="G5" s="1670" t="s">
        <v>423</v>
      </c>
      <c r="H5" s="1674">
        <v>46125</v>
      </c>
    </row>
    <row r="6" spans="2:8" ht="15.75" thickBot="1" x14ac:dyDescent="0.3">
      <c r="B6" s="1669"/>
      <c r="C6" s="1671"/>
      <c r="D6" s="1673"/>
      <c r="E6" s="955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34</v>
      </c>
      <c r="D7" s="36"/>
      <c r="E7" s="36"/>
      <c r="F7" s="35" t="s">
        <v>429</v>
      </c>
      <c r="G7" s="36" t="str">
        <f>VLOOKUP(C7,'BASE DATOS'!A1:J107,7,FALSE)</f>
        <v>ventas01regsagama@gmail.com</v>
      </c>
      <c r="H7" s="41"/>
    </row>
    <row r="8" spans="2:8" x14ac:dyDescent="0.25">
      <c r="B8" s="40" t="s">
        <v>425</v>
      </c>
      <c r="C8" s="38" t="str">
        <f>VLOOKUP(C7,'BASE DATOS'!A1:J108,3,FALSE)</f>
        <v>CELAYA-SALAMANCA LIBRE KM 1.5, COL. ROSALINDA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38060</v>
      </c>
      <c r="H9" s="42"/>
    </row>
    <row r="10" spans="2:8" x14ac:dyDescent="0.25">
      <c r="B10" s="40" t="s">
        <v>427</v>
      </c>
      <c r="C10" s="38" t="str">
        <f>VLOOKUP(C7,'BASE DATOS'!A1:J110,2,FALSE)</f>
        <v>CLH020607SJ1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442 3949657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5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1478</v>
      </c>
      <c r="C13" s="1679"/>
      <c r="D13" s="1679"/>
      <c r="E13" s="60">
        <v>5</v>
      </c>
      <c r="F13" s="60" t="s">
        <v>449</v>
      </c>
      <c r="G13" s="62">
        <v>51.72</v>
      </c>
      <c r="H13" s="56">
        <f>+E13*G13</f>
        <v>258.60000000000002</v>
      </c>
    </row>
    <row r="14" spans="2:8" s="57" customFormat="1" ht="18.75" x14ac:dyDescent="0.3">
      <c r="B14" s="2420" t="s">
        <v>1479</v>
      </c>
      <c r="C14" s="2421"/>
      <c r="D14" s="2421"/>
      <c r="E14" s="974">
        <v>2</v>
      </c>
      <c r="F14" s="974" t="s">
        <v>449</v>
      </c>
      <c r="G14" s="975">
        <v>43.1</v>
      </c>
      <c r="H14" s="972">
        <f>+E14*G14</f>
        <v>86.2</v>
      </c>
    </row>
    <row r="15" spans="2:8" s="57" customFormat="1" ht="18.75" x14ac:dyDescent="0.3">
      <c r="B15" s="2420" t="s">
        <v>1480</v>
      </c>
      <c r="C15" s="2421"/>
      <c r="D15" s="2421"/>
      <c r="E15" s="974">
        <v>1</v>
      </c>
      <c r="F15" s="974" t="s">
        <v>449</v>
      </c>
      <c r="G15" s="975">
        <v>38.793100000000003</v>
      </c>
      <c r="H15" s="972">
        <f t="shared" ref="H15:H24" si="0">+E15*G15</f>
        <v>38.793100000000003</v>
      </c>
    </row>
    <row r="16" spans="2:8" s="57" customFormat="1" ht="18.75" x14ac:dyDescent="0.3">
      <c r="B16" s="2420" t="s">
        <v>1481</v>
      </c>
      <c r="C16" s="2421"/>
      <c r="D16" s="2421"/>
      <c r="E16" s="974">
        <v>2</v>
      </c>
      <c r="F16" s="974" t="s">
        <v>449</v>
      </c>
      <c r="G16" s="975">
        <v>215.5172</v>
      </c>
      <c r="H16" s="972">
        <f t="shared" si="0"/>
        <v>431.03440000000001</v>
      </c>
    </row>
    <row r="17" spans="2:8" s="57" customFormat="1" ht="18.75" x14ac:dyDescent="0.3">
      <c r="B17" s="2420" t="s">
        <v>1482</v>
      </c>
      <c r="C17" s="2421"/>
      <c r="D17" s="2421"/>
      <c r="E17" s="974">
        <v>2</v>
      </c>
      <c r="F17" s="974" t="s">
        <v>449</v>
      </c>
      <c r="G17" s="975">
        <v>38.793100000000003</v>
      </c>
      <c r="H17" s="972">
        <f t="shared" si="0"/>
        <v>77.586200000000005</v>
      </c>
    </row>
    <row r="18" spans="2:8" s="57" customFormat="1" ht="18.75" x14ac:dyDescent="0.3">
      <c r="B18" s="2420" t="s">
        <v>1483</v>
      </c>
      <c r="C18" s="2421"/>
      <c r="D18" s="2421"/>
      <c r="E18" s="974">
        <v>2.7</v>
      </c>
      <c r="F18" s="974" t="s">
        <v>546</v>
      </c>
      <c r="G18" s="975">
        <v>38.793100000000003</v>
      </c>
      <c r="H18" s="972">
        <f t="shared" si="0"/>
        <v>104.74137000000002</v>
      </c>
    </row>
    <row r="19" spans="2:8" s="57" customFormat="1" ht="18.75" x14ac:dyDescent="0.3">
      <c r="B19" s="2418" t="s">
        <v>856</v>
      </c>
      <c r="C19" s="2419"/>
      <c r="D19" s="2419"/>
      <c r="E19" s="974"/>
      <c r="F19" s="974"/>
      <c r="G19" s="975"/>
      <c r="H19" s="972">
        <f t="shared" si="0"/>
        <v>0</v>
      </c>
    </row>
    <row r="20" spans="2:8" s="57" customFormat="1" ht="18.75" x14ac:dyDescent="0.3">
      <c r="B20" s="2420"/>
      <c r="C20" s="2421"/>
      <c r="D20" s="2421"/>
      <c r="E20" s="974"/>
      <c r="F20" s="974"/>
      <c r="G20" s="975"/>
      <c r="H20" s="972">
        <f t="shared" si="0"/>
        <v>0</v>
      </c>
    </row>
    <row r="21" spans="2:8" s="57" customFormat="1" ht="18.75" x14ac:dyDescent="0.3">
      <c r="B21" s="2420"/>
      <c r="C21" s="2421"/>
      <c r="D21" s="2421"/>
      <c r="E21" s="974"/>
      <c r="F21" s="974"/>
      <c r="G21" s="975"/>
      <c r="H21" s="972">
        <f t="shared" si="0"/>
        <v>0</v>
      </c>
    </row>
    <row r="22" spans="2:8" s="57" customFormat="1" ht="18.75" x14ac:dyDescent="0.3">
      <c r="B22" s="2420"/>
      <c r="C22" s="2421"/>
      <c r="D22" s="2421"/>
      <c r="E22" s="974"/>
      <c r="F22" s="974"/>
      <c r="G22" s="975"/>
      <c r="H22" s="972">
        <f t="shared" si="0"/>
        <v>0</v>
      </c>
    </row>
    <row r="23" spans="2:8" s="57" customFormat="1" ht="18.75" x14ac:dyDescent="0.3">
      <c r="B23" s="2420"/>
      <c r="C23" s="2421"/>
      <c r="D23" s="2421"/>
      <c r="E23" s="974"/>
      <c r="F23" s="974"/>
      <c r="G23" s="975"/>
      <c r="H23" s="972">
        <f t="shared" si="0"/>
        <v>0</v>
      </c>
    </row>
    <row r="24" spans="2:8" s="57" customFormat="1" ht="18.75" x14ac:dyDescent="0.3">
      <c r="B24" s="2420"/>
      <c r="C24" s="2421"/>
      <c r="D24" s="2421"/>
      <c r="E24" s="974"/>
      <c r="F24" s="974"/>
      <c r="G24" s="975"/>
      <c r="H24" s="972">
        <f t="shared" si="0"/>
        <v>0</v>
      </c>
    </row>
    <row r="25" spans="2:8" s="57" customFormat="1" ht="18.75" x14ac:dyDescent="0.3">
      <c r="B25" s="2420"/>
      <c r="C25" s="2421"/>
      <c r="D25" s="2421"/>
      <c r="E25" s="974"/>
      <c r="F25" s="974"/>
      <c r="G25" s="975"/>
      <c r="H25" s="97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14"/>
      <c r="C33" s="2415"/>
      <c r="D33" s="2415"/>
      <c r="E33" s="968"/>
      <c r="F33" s="968"/>
      <c r="G33" s="968"/>
      <c r="H33" s="970"/>
    </row>
    <row r="34" spans="2:8" x14ac:dyDescent="0.25">
      <c r="B34" s="2414"/>
      <c r="C34" s="2415"/>
      <c r="D34" s="2415"/>
      <c r="E34" s="968"/>
      <c r="F34" s="968"/>
      <c r="G34" s="968"/>
      <c r="H34" s="970"/>
    </row>
    <row r="35" spans="2:8" ht="15.75" thickBot="1" x14ac:dyDescent="0.3">
      <c r="B35" s="2416"/>
      <c r="C35" s="2417"/>
      <c r="D35" s="2417"/>
      <c r="E35" s="969"/>
      <c r="F35" s="969"/>
      <c r="G35" s="969"/>
      <c r="H35" s="971"/>
    </row>
    <row r="36" spans="2:8" ht="18.75" x14ac:dyDescent="0.3">
      <c r="G36" s="48" t="s">
        <v>443</v>
      </c>
      <c r="H36" s="64">
        <f>SUM(H13:H25)</f>
        <v>996.95506999999998</v>
      </c>
    </row>
    <row r="37" spans="2:8" ht="18.75" x14ac:dyDescent="0.3">
      <c r="G37" s="48" t="s">
        <v>444</v>
      </c>
      <c r="H37" s="64">
        <f>+H36*0.16</f>
        <v>159.51281119999999</v>
      </c>
    </row>
    <row r="38" spans="2:8" ht="19.5" thickBot="1" x14ac:dyDescent="0.35">
      <c r="G38" s="49" t="s">
        <v>445</v>
      </c>
      <c r="H38" s="65">
        <f>+H36+H37</f>
        <v>1156.4678812</v>
      </c>
    </row>
    <row r="40" spans="2:8" x14ac:dyDescent="0.25">
      <c r="B40" s="2408"/>
      <c r="C40" s="2408"/>
      <c r="D40" s="2408"/>
      <c r="E40" s="2408"/>
      <c r="F40" s="2408"/>
    </row>
    <row r="41" spans="2:8" x14ac:dyDescent="0.25">
      <c r="B41" s="2408"/>
      <c r="C41" s="2408"/>
      <c r="D41" s="2408"/>
      <c r="E41" s="2408"/>
      <c r="F41" s="2408"/>
    </row>
    <row r="42" spans="2:8" x14ac:dyDescent="0.25">
      <c r="B42" s="2413" t="s">
        <v>446</v>
      </c>
      <c r="C42" s="2413"/>
      <c r="D42" s="2413"/>
      <c r="E42" s="2413" t="s">
        <v>447</v>
      </c>
      <c r="F42" s="241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6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7109375" style="32" customWidth="1"/>
    <col min="4" max="4" width="15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1484</v>
      </c>
      <c r="E5" s="954" t="s">
        <v>421</v>
      </c>
      <c r="F5" s="33" t="str">
        <f>VLOOKUP(F6,OBRAS!A1:B25,2,FALSE)</f>
        <v>EL ENSINO</v>
      </c>
      <c r="G5" s="1670" t="s">
        <v>423</v>
      </c>
      <c r="H5" s="1674">
        <v>46118</v>
      </c>
    </row>
    <row r="6" spans="2:8" ht="15.75" thickBot="1" x14ac:dyDescent="0.3">
      <c r="B6" s="1669"/>
      <c r="C6" s="1671"/>
      <c r="D6" s="1673"/>
      <c r="E6" s="955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250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CARRETERA ALTERNA CUCBA #175 SAN JUAN DE OCOTÁN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ZAPOPAN, JCO</v>
      </c>
      <c r="D9" s="38"/>
      <c r="E9" s="38"/>
      <c r="F9" s="37" t="s">
        <v>431</v>
      </c>
      <c r="G9" s="50">
        <f>VLOOKUP(C7,'BASE DATOS'!A1:J109,9,FALSE)</f>
        <v>45019</v>
      </c>
      <c r="H9" s="42"/>
    </row>
    <row r="10" spans="2:8" x14ac:dyDescent="0.25">
      <c r="B10" s="40" t="s">
        <v>427</v>
      </c>
      <c r="C10" s="38" t="str">
        <f>VLOOKUP(C7,'BASE DATOS'!A1:J110,2,FALSE)</f>
        <v>RIC120306KE8</v>
      </c>
      <c r="D10" s="38"/>
      <c r="E10" s="38"/>
      <c r="F10" s="37" t="s">
        <v>432</v>
      </c>
      <c r="G10" s="38" t="str">
        <f>VLOOKUP(C7,'BASE DATOS'!A1:J110,10,FALSE)</f>
        <v>CREDITO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221 3620459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5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1485</v>
      </c>
      <c r="C13" s="1679"/>
      <c r="D13" s="1679"/>
      <c r="E13" s="60">
        <v>2.5</v>
      </c>
      <c r="F13" s="60" t="s">
        <v>462</v>
      </c>
      <c r="G13" s="62">
        <v>750</v>
      </c>
      <c r="H13" s="56">
        <f>+E13*G13</f>
        <v>1875</v>
      </c>
    </row>
    <row r="14" spans="2:8" s="57" customFormat="1" ht="18.75" x14ac:dyDescent="0.3">
      <c r="B14" s="2420" t="s">
        <v>1486</v>
      </c>
      <c r="C14" s="2421"/>
      <c r="D14" s="2421"/>
      <c r="E14" s="974"/>
      <c r="F14" s="974"/>
      <c r="G14" s="975"/>
      <c r="H14" s="972">
        <f>+E14*G14</f>
        <v>0</v>
      </c>
    </row>
    <row r="15" spans="2:8" s="57" customFormat="1" ht="18.75" x14ac:dyDescent="0.3">
      <c r="B15" s="2420" t="s">
        <v>853</v>
      </c>
      <c r="C15" s="2421"/>
      <c r="D15" s="2421"/>
      <c r="E15" s="974">
        <v>700</v>
      </c>
      <c r="F15" s="974" t="s">
        <v>462</v>
      </c>
      <c r="G15" s="975">
        <v>10</v>
      </c>
      <c r="H15" s="972">
        <f t="shared" ref="H15:H24" si="0">+E15*G15</f>
        <v>7000</v>
      </c>
    </row>
    <row r="16" spans="2:8" s="57" customFormat="1" ht="18.75" x14ac:dyDescent="0.3">
      <c r="B16" s="2420" t="s">
        <v>852</v>
      </c>
      <c r="C16" s="2421"/>
      <c r="D16" s="2421"/>
      <c r="E16" s="974">
        <v>2</v>
      </c>
      <c r="F16" s="974" t="s">
        <v>462</v>
      </c>
      <c r="G16" s="975">
        <v>787</v>
      </c>
      <c r="H16" s="972">
        <f t="shared" si="0"/>
        <v>1574</v>
      </c>
    </row>
    <row r="17" spans="2:8" s="57" customFormat="1" ht="18.75" x14ac:dyDescent="0.3">
      <c r="B17" s="2418" t="s">
        <v>1487</v>
      </c>
      <c r="C17" s="2419"/>
      <c r="D17" s="2419"/>
      <c r="E17" s="974"/>
      <c r="F17" s="974"/>
      <c r="G17" s="975"/>
      <c r="H17" s="972">
        <f t="shared" si="0"/>
        <v>0</v>
      </c>
    </row>
    <row r="18" spans="2:8" s="57" customFormat="1" ht="18.75" x14ac:dyDescent="0.3">
      <c r="B18" s="2420"/>
      <c r="C18" s="2421"/>
      <c r="D18" s="2421"/>
      <c r="E18" s="974"/>
      <c r="F18" s="974"/>
      <c r="G18" s="975"/>
      <c r="H18" s="972">
        <f t="shared" si="0"/>
        <v>0</v>
      </c>
    </row>
    <row r="19" spans="2:8" s="57" customFormat="1" ht="18.75" x14ac:dyDescent="0.3">
      <c r="B19" s="2420"/>
      <c r="C19" s="2421"/>
      <c r="D19" s="2421"/>
      <c r="E19" s="974"/>
      <c r="F19" s="974"/>
      <c r="G19" s="975"/>
      <c r="H19" s="972">
        <f t="shared" si="0"/>
        <v>0</v>
      </c>
    </row>
    <row r="20" spans="2:8" s="57" customFormat="1" ht="18.75" x14ac:dyDescent="0.3">
      <c r="B20" s="2420"/>
      <c r="C20" s="2421"/>
      <c r="D20" s="2421"/>
      <c r="E20" s="974"/>
      <c r="F20" s="974"/>
      <c r="G20" s="975"/>
      <c r="H20" s="972">
        <f t="shared" si="0"/>
        <v>0</v>
      </c>
    </row>
    <row r="21" spans="2:8" s="57" customFormat="1" ht="18.75" x14ac:dyDescent="0.3">
      <c r="B21" s="2420"/>
      <c r="C21" s="2421"/>
      <c r="D21" s="2421"/>
      <c r="E21" s="974"/>
      <c r="F21" s="974"/>
      <c r="G21" s="975"/>
      <c r="H21" s="972">
        <f t="shared" si="0"/>
        <v>0</v>
      </c>
    </row>
    <row r="22" spans="2:8" s="57" customFormat="1" ht="18.75" x14ac:dyDescent="0.3">
      <c r="B22" s="2420"/>
      <c r="C22" s="2421"/>
      <c r="D22" s="2421"/>
      <c r="E22" s="974"/>
      <c r="F22" s="974"/>
      <c r="G22" s="975"/>
      <c r="H22" s="972">
        <f t="shared" si="0"/>
        <v>0</v>
      </c>
    </row>
    <row r="23" spans="2:8" s="57" customFormat="1" ht="18.75" x14ac:dyDescent="0.3">
      <c r="B23" s="2420"/>
      <c r="C23" s="2421"/>
      <c r="D23" s="2421"/>
      <c r="E23" s="974"/>
      <c r="F23" s="974"/>
      <c r="G23" s="975"/>
      <c r="H23" s="972">
        <f t="shared" si="0"/>
        <v>0</v>
      </c>
    </row>
    <row r="24" spans="2:8" s="57" customFormat="1" ht="18.75" x14ac:dyDescent="0.3">
      <c r="B24" s="2420"/>
      <c r="C24" s="2421"/>
      <c r="D24" s="2421"/>
      <c r="E24" s="974"/>
      <c r="F24" s="974"/>
      <c r="G24" s="975"/>
      <c r="H24" s="972">
        <f t="shared" si="0"/>
        <v>0</v>
      </c>
    </row>
    <row r="25" spans="2:8" s="57" customFormat="1" ht="18.75" x14ac:dyDescent="0.3">
      <c r="B25" s="2420"/>
      <c r="C25" s="2421"/>
      <c r="D25" s="2421"/>
      <c r="E25" s="974"/>
      <c r="F25" s="974"/>
      <c r="G25" s="975"/>
      <c r="H25" s="97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14"/>
      <c r="C33" s="2415"/>
      <c r="D33" s="2415"/>
      <c r="E33" s="968"/>
      <c r="F33" s="968"/>
      <c r="G33" s="968"/>
      <c r="H33" s="970"/>
    </row>
    <row r="34" spans="2:8" x14ac:dyDescent="0.25">
      <c r="B34" s="2414"/>
      <c r="C34" s="2415"/>
      <c r="D34" s="2415"/>
      <c r="E34" s="968"/>
      <c r="F34" s="968"/>
      <c r="G34" s="968"/>
      <c r="H34" s="970"/>
    </row>
    <row r="35" spans="2:8" ht="15.75" thickBot="1" x14ac:dyDescent="0.3">
      <c r="B35" s="2416"/>
      <c r="C35" s="2417"/>
      <c r="D35" s="2417"/>
      <c r="E35" s="969"/>
      <c r="F35" s="969"/>
      <c r="G35" s="969"/>
      <c r="H35" s="971"/>
    </row>
    <row r="36" spans="2:8" ht="18.75" x14ac:dyDescent="0.3">
      <c r="G36" s="48" t="s">
        <v>443</v>
      </c>
      <c r="H36" s="64">
        <f>SUM(H13:H25)</f>
        <v>10449</v>
      </c>
    </row>
    <row r="37" spans="2:8" ht="18.75" x14ac:dyDescent="0.3">
      <c r="G37" s="48" t="s">
        <v>444</v>
      </c>
      <c r="H37" s="64">
        <f>+H36*0.16</f>
        <v>1671.8400000000001</v>
      </c>
    </row>
    <row r="38" spans="2:8" ht="19.5" thickBot="1" x14ac:dyDescent="0.35">
      <c r="G38" s="49" t="s">
        <v>445</v>
      </c>
      <c r="H38" s="65">
        <f>+H36+H37</f>
        <v>12120.84</v>
      </c>
    </row>
    <row r="40" spans="2:8" x14ac:dyDescent="0.25">
      <c r="B40" s="2408"/>
      <c r="C40" s="2408"/>
      <c r="D40" s="2408"/>
      <c r="E40" s="2408"/>
      <c r="F40" s="2408"/>
    </row>
    <row r="41" spans="2:8" x14ac:dyDescent="0.25">
      <c r="B41" s="2408"/>
      <c r="C41" s="2408"/>
      <c r="D41" s="2408"/>
      <c r="E41" s="2408"/>
      <c r="F41" s="2408"/>
    </row>
    <row r="42" spans="2:8" x14ac:dyDescent="0.25">
      <c r="B42" s="2413" t="s">
        <v>446</v>
      </c>
      <c r="C42" s="2413"/>
      <c r="D42" s="2413"/>
      <c r="E42" s="2413" t="s">
        <v>447</v>
      </c>
      <c r="F42" s="241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7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140625" style="32" customWidth="1"/>
    <col min="4" max="4" width="13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1488</v>
      </c>
      <c r="E5" s="954" t="s">
        <v>421</v>
      </c>
      <c r="F5" s="33" t="str">
        <f>VLOOKUP(F6,OBRAS!A1:B25,2,FALSE)</f>
        <v>EL TAJO</v>
      </c>
      <c r="G5" s="1670" t="s">
        <v>423</v>
      </c>
      <c r="H5" s="1674">
        <v>46125</v>
      </c>
    </row>
    <row r="6" spans="2:8" ht="15.75" thickBot="1" x14ac:dyDescent="0.3">
      <c r="B6" s="1669"/>
      <c r="C6" s="1671"/>
      <c r="D6" s="1673"/>
      <c r="E6" s="955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250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CARRETERA ALTERNA CUCBA #175 SAN JUAN DE OCOTÁN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ZAPOPAN, JCO</v>
      </c>
      <c r="D9" s="38"/>
      <c r="E9" s="38"/>
      <c r="F9" s="37" t="s">
        <v>431</v>
      </c>
      <c r="G9" s="50">
        <f>VLOOKUP(C7,'BASE DATOS'!A1:J109,9,FALSE)</f>
        <v>45019</v>
      </c>
      <c r="H9" s="42"/>
    </row>
    <row r="10" spans="2:8" x14ac:dyDescent="0.25">
      <c r="B10" s="40" t="s">
        <v>427</v>
      </c>
      <c r="C10" s="38" t="str">
        <f>VLOOKUP(C7,'BASE DATOS'!A1:J110,2,FALSE)</f>
        <v>RIC120306KE8</v>
      </c>
      <c r="D10" s="38"/>
      <c r="E10" s="38"/>
      <c r="F10" s="37" t="s">
        <v>432</v>
      </c>
      <c r="G10" s="38" t="str">
        <f>VLOOKUP(C7,'BASE DATOS'!A1:J110,10,FALSE)</f>
        <v>CREDITO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221 3620459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5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1489</v>
      </c>
      <c r="C13" s="1679"/>
      <c r="D13" s="1679"/>
      <c r="E13" s="60">
        <v>1.5</v>
      </c>
      <c r="F13" s="60" t="s">
        <v>462</v>
      </c>
      <c r="G13" s="62">
        <v>750</v>
      </c>
      <c r="H13" s="56">
        <f>+E13*G13</f>
        <v>1125</v>
      </c>
    </row>
    <row r="14" spans="2:8" s="57" customFormat="1" ht="18.75" x14ac:dyDescent="0.3">
      <c r="B14" s="2420" t="s">
        <v>853</v>
      </c>
      <c r="C14" s="2421"/>
      <c r="D14" s="2421"/>
      <c r="E14" s="974">
        <v>630</v>
      </c>
      <c r="F14" s="974" t="s">
        <v>462</v>
      </c>
      <c r="G14" s="975">
        <v>10</v>
      </c>
      <c r="H14" s="972">
        <f>+E14*G14</f>
        <v>6300</v>
      </c>
    </row>
    <row r="15" spans="2:8" s="57" customFormat="1" ht="18.75" x14ac:dyDescent="0.3">
      <c r="B15" s="2418" t="s">
        <v>939</v>
      </c>
      <c r="C15" s="2419"/>
      <c r="D15" s="2419"/>
      <c r="E15" s="974"/>
      <c r="F15" s="974"/>
      <c r="G15" s="975"/>
      <c r="H15" s="972">
        <f t="shared" ref="H15:H24" si="0">+E15*G15</f>
        <v>0</v>
      </c>
    </row>
    <row r="16" spans="2:8" s="57" customFormat="1" ht="18.75" x14ac:dyDescent="0.3">
      <c r="B16" s="2420"/>
      <c r="C16" s="2421"/>
      <c r="D16" s="2421"/>
      <c r="E16" s="974"/>
      <c r="F16" s="974"/>
      <c r="G16" s="975"/>
      <c r="H16" s="972">
        <f t="shared" si="0"/>
        <v>0</v>
      </c>
    </row>
    <row r="17" spans="2:8" s="57" customFormat="1" ht="18.75" x14ac:dyDescent="0.3">
      <c r="B17" s="2420"/>
      <c r="C17" s="2421"/>
      <c r="D17" s="2421"/>
      <c r="E17" s="974"/>
      <c r="F17" s="974"/>
      <c r="G17" s="975"/>
      <c r="H17" s="972">
        <f t="shared" si="0"/>
        <v>0</v>
      </c>
    </row>
    <row r="18" spans="2:8" s="57" customFormat="1" ht="18.75" x14ac:dyDescent="0.3">
      <c r="B18" s="2420"/>
      <c r="C18" s="2421"/>
      <c r="D18" s="2421"/>
      <c r="E18" s="974"/>
      <c r="F18" s="974"/>
      <c r="G18" s="975"/>
      <c r="H18" s="972">
        <f t="shared" si="0"/>
        <v>0</v>
      </c>
    </row>
    <row r="19" spans="2:8" s="57" customFormat="1" ht="18.75" x14ac:dyDescent="0.3">
      <c r="B19" s="2420"/>
      <c r="C19" s="2421"/>
      <c r="D19" s="2421"/>
      <c r="E19" s="974"/>
      <c r="F19" s="974"/>
      <c r="G19" s="975"/>
      <c r="H19" s="972">
        <f t="shared" si="0"/>
        <v>0</v>
      </c>
    </row>
    <row r="20" spans="2:8" s="57" customFormat="1" ht="18.75" x14ac:dyDescent="0.3">
      <c r="B20" s="2420"/>
      <c r="C20" s="2421"/>
      <c r="D20" s="2421"/>
      <c r="E20" s="974"/>
      <c r="F20" s="974"/>
      <c r="G20" s="975"/>
      <c r="H20" s="972">
        <f t="shared" si="0"/>
        <v>0</v>
      </c>
    </row>
    <row r="21" spans="2:8" s="57" customFormat="1" ht="18.75" x14ac:dyDescent="0.3">
      <c r="B21" s="2420"/>
      <c r="C21" s="2421"/>
      <c r="D21" s="2421"/>
      <c r="E21" s="974"/>
      <c r="F21" s="974"/>
      <c r="G21" s="975"/>
      <c r="H21" s="972">
        <f t="shared" si="0"/>
        <v>0</v>
      </c>
    </row>
    <row r="22" spans="2:8" s="57" customFormat="1" ht="18.75" x14ac:dyDescent="0.3">
      <c r="B22" s="2420"/>
      <c r="C22" s="2421"/>
      <c r="D22" s="2421"/>
      <c r="E22" s="974"/>
      <c r="F22" s="974"/>
      <c r="G22" s="975"/>
      <c r="H22" s="972">
        <f t="shared" si="0"/>
        <v>0</v>
      </c>
    </row>
    <row r="23" spans="2:8" s="57" customFormat="1" ht="18.75" x14ac:dyDescent="0.3">
      <c r="B23" s="2420"/>
      <c r="C23" s="2421"/>
      <c r="D23" s="2421"/>
      <c r="E23" s="974"/>
      <c r="F23" s="974"/>
      <c r="G23" s="975"/>
      <c r="H23" s="972">
        <f t="shared" si="0"/>
        <v>0</v>
      </c>
    </row>
    <row r="24" spans="2:8" s="57" customFormat="1" ht="18.75" x14ac:dyDescent="0.3">
      <c r="B24" s="2420"/>
      <c r="C24" s="2421"/>
      <c r="D24" s="2421"/>
      <c r="E24" s="974"/>
      <c r="F24" s="974"/>
      <c r="G24" s="975"/>
      <c r="H24" s="972">
        <f t="shared" si="0"/>
        <v>0</v>
      </c>
    </row>
    <row r="25" spans="2:8" s="57" customFormat="1" ht="18.75" x14ac:dyDescent="0.3">
      <c r="B25" s="2420"/>
      <c r="C25" s="2421"/>
      <c r="D25" s="2421"/>
      <c r="E25" s="974"/>
      <c r="F25" s="974"/>
      <c r="G25" s="975"/>
      <c r="H25" s="97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14"/>
      <c r="C33" s="2415"/>
      <c r="D33" s="2415"/>
      <c r="E33" s="968"/>
      <c r="F33" s="968"/>
      <c r="G33" s="968"/>
      <c r="H33" s="970"/>
    </row>
    <row r="34" spans="2:8" x14ac:dyDescent="0.25">
      <c r="B34" s="2414"/>
      <c r="C34" s="2415"/>
      <c r="D34" s="2415"/>
      <c r="E34" s="968"/>
      <c r="F34" s="968"/>
      <c r="G34" s="968"/>
      <c r="H34" s="970"/>
    </row>
    <row r="35" spans="2:8" ht="15.75" thickBot="1" x14ac:dyDescent="0.3">
      <c r="B35" s="2416"/>
      <c r="C35" s="2417"/>
      <c r="D35" s="2417"/>
      <c r="E35" s="969"/>
      <c r="F35" s="969"/>
      <c r="G35" s="969"/>
      <c r="H35" s="971"/>
    </row>
    <row r="36" spans="2:8" ht="18.75" x14ac:dyDescent="0.3">
      <c r="G36" s="48" t="s">
        <v>443</v>
      </c>
      <c r="H36" s="64">
        <f>SUM(H13:H25)</f>
        <v>7425</v>
      </c>
    </row>
    <row r="37" spans="2:8" ht="18.75" x14ac:dyDescent="0.3">
      <c r="G37" s="48" t="s">
        <v>444</v>
      </c>
      <c r="H37" s="64">
        <f>+H36*0.16</f>
        <v>1188</v>
      </c>
    </row>
    <row r="38" spans="2:8" ht="19.5" thickBot="1" x14ac:dyDescent="0.35">
      <c r="G38" s="49" t="s">
        <v>445</v>
      </c>
      <c r="H38" s="65">
        <f>+H36+H37</f>
        <v>8613</v>
      </c>
    </row>
    <row r="40" spans="2:8" x14ac:dyDescent="0.25">
      <c r="B40" s="2408"/>
      <c r="C40" s="2408"/>
      <c r="D40" s="2408"/>
      <c r="E40" s="2408"/>
      <c r="F40" s="2408"/>
    </row>
    <row r="41" spans="2:8" x14ac:dyDescent="0.25">
      <c r="B41" s="2408"/>
      <c r="C41" s="2408"/>
      <c r="D41" s="2408"/>
      <c r="E41" s="2408"/>
      <c r="F41" s="2408"/>
    </row>
    <row r="42" spans="2:8" x14ac:dyDescent="0.25">
      <c r="B42" s="2413" t="s">
        <v>446</v>
      </c>
      <c r="C42" s="2413"/>
      <c r="D42" s="2413"/>
      <c r="E42" s="2413" t="s">
        <v>447</v>
      </c>
      <c r="F42" s="241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8">
    <tabColor theme="9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-1847</v>
      </c>
      <c r="E5" s="954" t="s">
        <v>421</v>
      </c>
      <c r="F5" s="33" t="str">
        <f>VLOOKUP(F6,OBRAS!A1:B25,2,FALSE)</f>
        <v>VALENC, ENSINO, TAJO</v>
      </c>
      <c r="G5" s="1670" t="s">
        <v>423</v>
      </c>
      <c r="H5" s="1674">
        <v>46126</v>
      </c>
    </row>
    <row r="6" spans="2:8" ht="15.75" thickBot="1" x14ac:dyDescent="0.3">
      <c r="B6" s="1669"/>
      <c r="C6" s="1671"/>
      <c r="D6" s="1673"/>
      <c r="E6" s="955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10</v>
      </c>
      <c r="D7" s="36"/>
      <c r="E7" s="36"/>
      <c r="F7" s="35" t="s">
        <v>429</v>
      </c>
      <c r="G7" s="36" t="str">
        <f>VLOOKUP(C7,'BASE DATOS'!A1:J107,7,FALSE)</f>
        <v>controlistaCelayaCo@etbsa.com.mx</v>
      </c>
      <c r="H7" s="41"/>
    </row>
    <row r="8" spans="2:8" x14ac:dyDescent="0.25">
      <c r="B8" s="40" t="s">
        <v>425</v>
      </c>
      <c r="C8" s="38" t="str">
        <f>VLOOKUP(C7,'BASE DATOS'!A1:J108,3,FALSE)</f>
        <v>CARRETERA PANAMERICANA CELAYA SALAMANCA KM 61 S/N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38120</v>
      </c>
      <c r="H9" s="42"/>
    </row>
    <row r="10" spans="2:8" x14ac:dyDescent="0.25">
      <c r="B10" s="40" t="s">
        <v>427</v>
      </c>
      <c r="C10" s="38" t="str">
        <f>VLOOKUP(C7,'BASE DATOS'!A1:J110,2,FALSE)</f>
        <v>ETB860812I23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1518566 / 461 1184878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5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1490</v>
      </c>
      <c r="C13" s="1679"/>
      <c r="D13" s="1679"/>
      <c r="E13" s="60">
        <v>4</v>
      </c>
      <c r="F13" s="60" t="s">
        <v>449</v>
      </c>
      <c r="G13" s="62">
        <v>51.23</v>
      </c>
      <c r="H13" s="56">
        <f>+E13*G13</f>
        <v>204.92</v>
      </c>
    </row>
    <row r="14" spans="2:8" s="57" customFormat="1" ht="18.75" x14ac:dyDescent="0.3">
      <c r="B14" s="2420" t="s">
        <v>1491</v>
      </c>
      <c r="C14" s="2421"/>
      <c r="D14" s="2421"/>
      <c r="E14" s="974">
        <v>8</v>
      </c>
      <c r="F14" s="974" t="s">
        <v>449</v>
      </c>
      <c r="G14" s="975">
        <v>32.28</v>
      </c>
      <c r="H14" s="972">
        <f>+E14*G14</f>
        <v>258.24</v>
      </c>
    </row>
    <row r="15" spans="2:8" s="57" customFormat="1" ht="18.75" x14ac:dyDescent="0.3">
      <c r="B15" s="2420" t="s">
        <v>1492</v>
      </c>
      <c r="C15" s="2421"/>
      <c r="D15" s="2421"/>
      <c r="E15" s="974">
        <v>4</v>
      </c>
      <c r="F15" s="974" t="s">
        <v>449</v>
      </c>
      <c r="G15" s="975">
        <v>88.97</v>
      </c>
      <c r="H15" s="972">
        <f t="shared" ref="H15:H24" si="0">+E15*G15</f>
        <v>355.88</v>
      </c>
    </row>
    <row r="16" spans="2:8" s="57" customFormat="1" ht="18.75" x14ac:dyDescent="0.3">
      <c r="B16" s="2420" t="s">
        <v>1493</v>
      </c>
      <c r="C16" s="2421"/>
      <c r="D16" s="2421"/>
      <c r="E16" s="974">
        <v>4</v>
      </c>
      <c r="F16" s="974" t="s">
        <v>449</v>
      </c>
      <c r="G16" s="975">
        <v>296.23</v>
      </c>
      <c r="H16" s="972">
        <f t="shared" si="0"/>
        <v>1184.92</v>
      </c>
    </row>
    <row r="17" spans="2:8" s="57" customFormat="1" ht="18.75" x14ac:dyDescent="0.3">
      <c r="B17" s="2418" t="s">
        <v>1031</v>
      </c>
      <c r="C17" s="2419"/>
      <c r="D17" s="2419"/>
      <c r="E17" s="974"/>
      <c r="F17" s="974"/>
      <c r="G17" s="975"/>
      <c r="H17" s="972">
        <f t="shared" si="0"/>
        <v>0</v>
      </c>
    </row>
    <row r="18" spans="2:8" s="57" customFormat="1" ht="18.75" x14ac:dyDescent="0.3">
      <c r="B18" s="2420" t="s">
        <v>1494</v>
      </c>
      <c r="C18" s="2421"/>
      <c r="D18" s="2421"/>
      <c r="E18" s="974">
        <v>2</v>
      </c>
      <c r="F18" s="974" t="s">
        <v>449</v>
      </c>
      <c r="G18" s="975">
        <v>2379.02</v>
      </c>
      <c r="H18" s="972">
        <f t="shared" si="0"/>
        <v>4758.04</v>
      </c>
    </row>
    <row r="19" spans="2:8" s="57" customFormat="1" ht="18.75" x14ac:dyDescent="0.3">
      <c r="B19" s="2420" t="s">
        <v>1495</v>
      </c>
      <c r="C19" s="2421"/>
      <c r="D19" s="2421"/>
      <c r="E19" s="974">
        <v>2</v>
      </c>
      <c r="F19" s="974" t="s">
        <v>449</v>
      </c>
      <c r="G19" s="975">
        <v>1833.92</v>
      </c>
      <c r="H19" s="972">
        <f t="shared" si="0"/>
        <v>3667.84</v>
      </c>
    </row>
    <row r="20" spans="2:8" s="57" customFormat="1" ht="18.75" x14ac:dyDescent="0.3">
      <c r="B20" s="2418" t="s">
        <v>1496</v>
      </c>
      <c r="C20" s="2419"/>
      <c r="D20" s="2419"/>
      <c r="E20" s="974"/>
      <c r="F20" s="974"/>
      <c r="G20" s="975"/>
      <c r="H20" s="972">
        <f t="shared" si="0"/>
        <v>0</v>
      </c>
    </row>
    <row r="21" spans="2:8" s="57" customFormat="1" ht="18.75" x14ac:dyDescent="0.3">
      <c r="B21" s="2420"/>
      <c r="C21" s="2421"/>
      <c r="D21" s="2421"/>
      <c r="E21" s="974"/>
      <c r="F21" s="974"/>
      <c r="G21" s="975"/>
      <c r="H21" s="972">
        <f t="shared" si="0"/>
        <v>0</v>
      </c>
    </row>
    <row r="22" spans="2:8" s="57" customFormat="1" ht="18.75" x14ac:dyDescent="0.3">
      <c r="B22" s="2420"/>
      <c r="C22" s="2421"/>
      <c r="D22" s="2421"/>
      <c r="E22" s="974"/>
      <c r="F22" s="974"/>
      <c r="G22" s="975"/>
      <c r="H22" s="972">
        <f t="shared" si="0"/>
        <v>0</v>
      </c>
    </row>
    <row r="23" spans="2:8" s="57" customFormat="1" ht="18.75" x14ac:dyDescent="0.3">
      <c r="B23" s="2420"/>
      <c r="C23" s="2421"/>
      <c r="D23" s="2421"/>
      <c r="E23" s="974"/>
      <c r="F23" s="974"/>
      <c r="G23" s="975"/>
      <c r="H23" s="972">
        <f t="shared" si="0"/>
        <v>0</v>
      </c>
    </row>
    <row r="24" spans="2:8" s="57" customFormat="1" ht="18.75" x14ac:dyDescent="0.3">
      <c r="B24" s="2420"/>
      <c r="C24" s="2421"/>
      <c r="D24" s="2421"/>
      <c r="E24" s="974"/>
      <c r="F24" s="974"/>
      <c r="G24" s="975"/>
      <c r="H24" s="972">
        <f t="shared" si="0"/>
        <v>0</v>
      </c>
    </row>
    <row r="25" spans="2:8" s="57" customFormat="1" ht="18.75" x14ac:dyDescent="0.3">
      <c r="B25" s="2420"/>
      <c r="C25" s="2421"/>
      <c r="D25" s="2421"/>
      <c r="E25" s="974"/>
      <c r="F25" s="974"/>
      <c r="G25" s="975"/>
      <c r="H25" s="97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14"/>
      <c r="C33" s="2415"/>
      <c r="D33" s="2415"/>
      <c r="E33" s="968"/>
      <c r="F33" s="968"/>
      <c r="G33" s="968"/>
      <c r="H33" s="970"/>
    </row>
    <row r="34" spans="2:8" x14ac:dyDescent="0.25">
      <c r="B34" s="2414"/>
      <c r="C34" s="2415"/>
      <c r="D34" s="2415"/>
      <c r="E34" s="968"/>
      <c r="F34" s="968"/>
      <c r="G34" s="968"/>
      <c r="H34" s="970"/>
    </row>
    <row r="35" spans="2:8" ht="15.75" thickBot="1" x14ac:dyDescent="0.3">
      <c r="B35" s="2416"/>
      <c r="C35" s="2417"/>
      <c r="D35" s="2417"/>
      <c r="E35" s="969"/>
      <c r="F35" s="969"/>
      <c r="G35" s="969"/>
      <c r="H35" s="971"/>
    </row>
    <row r="36" spans="2:8" ht="18.75" x14ac:dyDescent="0.3">
      <c r="G36" s="48" t="s">
        <v>443</v>
      </c>
      <c r="H36" s="64">
        <f>SUM(H13:H25)</f>
        <v>10429.84</v>
      </c>
    </row>
    <row r="37" spans="2:8" ht="18.75" x14ac:dyDescent="0.3">
      <c r="G37" s="48" t="s">
        <v>444</v>
      </c>
      <c r="H37" s="64">
        <f>+H36*0.16</f>
        <v>1668.7744</v>
      </c>
    </row>
    <row r="38" spans="2:8" ht="19.5" thickBot="1" x14ac:dyDescent="0.35">
      <c r="G38" s="49" t="s">
        <v>445</v>
      </c>
      <c r="H38" s="65">
        <f>+H36+H37</f>
        <v>12098.6144</v>
      </c>
    </row>
    <row r="40" spans="2:8" x14ac:dyDescent="0.25">
      <c r="B40" s="2408"/>
      <c r="C40" s="2408"/>
      <c r="D40" s="2408"/>
      <c r="E40" s="2408"/>
      <c r="F40" s="2408"/>
    </row>
    <row r="41" spans="2:8" x14ac:dyDescent="0.25">
      <c r="B41" s="2408"/>
      <c r="C41" s="2408"/>
      <c r="D41" s="2408"/>
      <c r="E41" s="2408"/>
      <c r="F41" s="2408"/>
    </row>
    <row r="42" spans="2:8" x14ac:dyDescent="0.25">
      <c r="B42" s="2413" t="s">
        <v>446</v>
      </c>
      <c r="C42" s="2413"/>
      <c r="D42" s="2413"/>
      <c r="E42" s="2413" t="s">
        <v>447</v>
      </c>
      <c r="F42" s="241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9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3.85546875" style="32" customWidth="1"/>
    <col min="4" max="4" width="16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1497</v>
      </c>
      <c r="E5" s="965" t="s">
        <v>421</v>
      </c>
      <c r="F5" s="33" t="str">
        <f>VLOOKUP(F6,OBRAS!A1:B25,2,FALSE)</f>
        <v>EL TAJO</v>
      </c>
      <c r="G5" s="1670" t="s">
        <v>423</v>
      </c>
      <c r="H5" s="1674">
        <v>46129</v>
      </c>
    </row>
    <row r="6" spans="2:8" ht="15.75" thickBot="1" x14ac:dyDescent="0.3">
      <c r="B6" s="1669"/>
      <c r="C6" s="1671"/>
      <c r="D6" s="1673"/>
      <c r="E6" s="966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155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SAN LUIS DE LA PAZ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GTO.</v>
      </c>
      <c r="D9" s="38"/>
      <c r="E9" s="38"/>
      <c r="F9" s="37" t="s">
        <v>431</v>
      </c>
      <c r="G9" s="50">
        <f>VLOOKUP(C7,'BASE DATOS'!A1:J109,9,FALSE)</f>
        <v>37800</v>
      </c>
      <c r="H9" s="42"/>
    </row>
    <row r="10" spans="2:8" x14ac:dyDescent="0.25">
      <c r="B10" s="40" t="s">
        <v>427</v>
      </c>
      <c r="C10" s="38" t="str">
        <f>VLOOKUP(C7,'BASE DATOS'!A1:J110,2,FALSE)</f>
        <v>EIMC7206122U1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6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1499</v>
      </c>
      <c r="C13" s="1679"/>
      <c r="D13" s="1679"/>
      <c r="E13" s="60">
        <v>1</v>
      </c>
      <c r="F13" s="60" t="s">
        <v>462</v>
      </c>
      <c r="G13" s="62">
        <v>5500</v>
      </c>
      <c r="H13" s="56">
        <f>+E13*G13</f>
        <v>5500</v>
      </c>
    </row>
    <row r="14" spans="2:8" s="57" customFormat="1" ht="18.75" x14ac:dyDescent="0.3">
      <c r="B14" s="2424" t="s">
        <v>1498</v>
      </c>
      <c r="C14" s="2425"/>
      <c r="D14" s="2425"/>
      <c r="E14" s="985"/>
      <c r="F14" s="985"/>
      <c r="G14" s="986"/>
      <c r="H14" s="983">
        <f>+E14*G14</f>
        <v>0</v>
      </c>
    </row>
    <row r="15" spans="2:8" s="57" customFormat="1" ht="18.75" x14ac:dyDescent="0.3">
      <c r="B15" s="2424" t="s">
        <v>1500</v>
      </c>
      <c r="C15" s="2425"/>
      <c r="D15" s="2425"/>
      <c r="E15" s="985">
        <v>1</v>
      </c>
      <c r="F15" s="985" t="s">
        <v>462</v>
      </c>
      <c r="G15" s="986">
        <v>3400</v>
      </c>
      <c r="H15" s="983">
        <f t="shared" ref="H15:H24" si="0">+E15*G15</f>
        <v>3400</v>
      </c>
    </row>
    <row r="16" spans="2:8" s="57" customFormat="1" ht="18.75" x14ac:dyDescent="0.3">
      <c r="B16" s="2424" t="s">
        <v>1501</v>
      </c>
      <c r="C16" s="2425"/>
      <c r="D16" s="2425"/>
      <c r="E16" s="985"/>
      <c r="F16" s="985"/>
      <c r="G16" s="986"/>
      <c r="H16" s="983">
        <f t="shared" si="0"/>
        <v>0</v>
      </c>
    </row>
    <row r="17" spans="2:8" s="57" customFormat="1" ht="18.75" x14ac:dyDescent="0.3">
      <c r="B17" s="2422" t="s">
        <v>842</v>
      </c>
      <c r="C17" s="2423"/>
      <c r="D17" s="2423"/>
      <c r="E17" s="985"/>
      <c r="F17" s="985"/>
      <c r="G17" s="986"/>
      <c r="H17" s="983">
        <f t="shared" si="0"/>
        <v>0</v>
      </c>
    </row>
    <row r="18" spans="2:8" s="57" customFormat="1" ht="18.75" x14ac:dyDescent="0.3">
      <c r="B18" s="2424"/>
      <c r="C18" s="2425"/>
      <c r="D18" s="2425"/>
      <c r="E18" s="985"/>
      <c r="F18" s="985"/>
      <c r="G18" s="986"/>
      <c r="H18" s="983">
        <f t="shared" si="0"/>
        <v>0</v>
      </c>
    </row>
    <row r="19" spans="2:8" s="57" customFormat="1" ht="18.75" x14ac:dyDescent="0.3">
      <c r="B19" s="2424"/>
      <c r="C19" s="2425"/>
      <c r="D19" s="2425"/>
      <c r="E19" s="985"/>
      <c r="F19" s="985"/>
      <c r="G19" s="986"/>
      <c r="H19" s="983">
        <f t="shared" si="0"/>
        <v>0</v>
      </c>
    </row>
    <row r="20" spans="2:8" s="57" customFormat="1" ht="18.75" x14ac:dyDescent="0.3">
      <c r="B20" s="2424"/>
      <c r="C20" s="2425"/>
      <c r="D20" s="2425"/>
      <c r="E20" s="985"/>
      <c r="F20" s="985"/>
      <c r="G20" s="986"/>
      <c r="H20" s="983">
        <f t="shared" si="0"/>
        <v>0</v>
      </c>
    </row>
    <row r="21" spans="2:8" s="57" customFormat="1" ht="18.75" x14ac:dyDescent="0.3">
      <c r="B21" s="2424"/>
      <c r="C21" s="2425"/>
      <c r="D21" s="2425"/>
      <c r="E21" s="985"/>
      <c r="F21" s="985"/>
      <c r="G21" s="986"/>
      <c r="H21" s="983">
        <f t="shared" si="0"/>
        <v>0</v>
      </c>
    </row>
    <row r="22" spans="2:8" s="57" customFormat="1" ht="18.75" x14ac:dyDescent="0.3">
      <c r="B22" s="2424"/>
      <c r="C22" s="2425"/>
      <c r="D22" s="2425"/>
      <c r="E22" s="985"/>
      <c r="F22" s="985"/>
      <c r="G22" s="986"/>
      <c r="H22" s="983">
        <f t="shared" si="0"/>
        <v>0</v>
      </c>
    </row>
    <row r="23" spans="2:8" s="57" customFormat="1" ht="18.75" x14ac:dyDescent="0.3">
      <c r="B23" s="2424"/>
      <c r="C23" s="2425"/>
      <c r="D23" s="2425"/>
      <c r="E23" s="985"/>
      <c r="F23" s="985"/>
      <c r="G23" s="986"/>
      <c r="H23" s="983">
        <f t="shared" si="0"/>
        <v>0</v>
      </c>
    </row>
    <row r="24" spans="2:8" s="57" customFormat="1" ht="18.75" x14ac:dyDescent="0.3">
      <c r="B24" s="2424"/>
      <c r="C24" s="2425"/>
      <c r="D24" s="2425"/>
      <c r="E24" s="985"/>
      <c r="F24" s="985"/>
      <c r="G24" s="986"/>
      <c r="H24" s="983">
        <f t="shared" si="0"/>
        <v>0</v>
      </c>
    </row>
    <row r="25" spans="2:8" s="57" customFormat="1" ht="18.75" x14ac:dyDescent="0.3">
      <c r="B25" s="2424"/>
      <c r="C25" s="2425"/>
      <c r="D25" s="2425"/>
      <c r="E25" s="985"/>
      <c r="F25" s="985"/>
      <c r="G25" s="986"/>
      <c r="H25" s="984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27"/>
      <c r="C33" s="2428"/>
      <c r="D33" s="2428"/>
      <c r="E33" s="979"/>
      <c r="F33" s="979"/>
      <c r="G33" s="979"/>
      <c r="H33" s="981"/>
    </row>
    <row r="34" spans="2:8" x14ac:dyDescent="0.25">
      <c r="B34" s="2427"/>
      <c r="C34" s="2428"/>
      <c r="D34" s="2428"/>
      <c r="E34" s="979"/>
      <c r="F34" s="979"/>
      <c r="G34" s="979"/>
      <c r="H34" s="981"/>
    </row>
    <row r="35" spans="2:8" ht="15.75" thickBot="1" x14ac:dyDescent="0.3">
      <c r="B35" s="2429"/>
      <c r="C35" s="2430"/>
      <c r="D35" s="2430"/>
      <c r="E35" s="980"/>
      <c r="F35" s="980"/>
      <c r="G35" s="980"/>
      <c r="H35" s="982"/>
    </row>
    <row r="36" spans="2:8" ht="18.75" x14ac:dyDescent="0.3">
      <c r="G36" s="48" t="s">
        <v>443</v>
      </c>
      <c r="H36" s="64">
        <f>SUM(H13:H25)</f>
        <v>8900</v>
      </c>
    </row>
    <row r="37" spans="2:8" ht="18.75" x14ac:dyDescent="0.3">
      <c r="G37" s="48" t="s">
        <v>444</v>
      </c>
      <c r="H37" s="64">
        <f>+H36*0.16</f>
        <v>1424</v>
      </c>
    </row>
    <row r="38" spans="2:8" ht="19.5" thickBot="1" x14ac:dyDescent="0.35">
      <c r="G38" s="49" t="s">
        <v>445</v>
      </c>
      <c r="H38" s="65">
        <f>+H36+H37</f>
        <v>10324</v>
      </c>
    </row>
    <row r="40" spans="2:8" x14ac:dyDescent="0.25">
      <c r="B40" s="2415"/>
      <c r="C40" s="2415"/>
      <c r="D40" s="2415"/>
      <c r="E40" s="2415"/>
      <c r="F40" s="2415"/>
    </row>
    <row r="41" spans="2:8" x14ac:dyDescent="0.25">
      <c r="B41" s="2415"/>
      <c r="C41" s="2415"/>
      <c r="D41" s="2415"/>
      <c r="E41" s="2415"/>
      <c r="F41" s="2415"/>
    </row>
    <row r="42" spans="2:8" x14ac:dyDescent="0.25">
      <c r="B42" s="2426" t="s">
        <v>446</v>
      </c>
      <c r="C42" s="2426"/>
      <c r="D42" s="2426"/>
      <c r="E42" s="2426" t="s">
        <v>447</v>
      </c>
      <c r="F42" s="2426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0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" style="32" customWidth="1"/>
    <col min="4" max="4" width="14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-1849</v>
      </c>
      <c r="E5" s="976" t="s">
        <v>421</v>
      </c>
      <c r="F5" s="33" t="str">
        <f>VLOOKUP(F6,OBRAS!A1:B25,2,FALSE)</f>
        <v>ZURA, ANCONA, EL TAJO</v>
      </c>
      <c r="G5" s="1670" t="s">
        <v>423</v>
      </c>
      <c r="H5" s="1674">
        <v>46126</v>
      </c>
    </row>
    <row r="6" spans="2:8" ht="15.75" thickBot="1" x14ac:dyDescent="0.3">
      <c r="B6" s="1669"/>
      <c r="C6" s="1671"/>
      <c r="D6" s="1673"/>
      <c r="E6" s="977" t="s">
        <v>422</v>
      </c>
      <c r="F6" s="34" t="s">
        <v>517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DATOS'!A1:J107,7,FALSE)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DATOS'!A1:J108,3,FALSE)</f>
        <v>AV. IRRIGACION #111-BIS COL. ALFREDO VAZQUEZ BONFIL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GAPA741116TQ6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7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1502</v>
      </c>
      <c r="C13" s="1679"/>
      <c r="D13" s="1679"/>
      <c r="E13" s="60">
        <v>2</v>
      </c>
      <c r="F13" s="60" t="s">
        <v>449</v>
      </c>
      <c r="G13" s="62">
        <v>1456.9</v>
      </c>
      <c r="H13" s="56">
        <f>+E13*G13</f>
        <v>2913.8</v>
      </c>
    </row>
    <row r="14" spans="2:8" s="57" customFormat="1" ht="18.75" x14ac:dyDescent="0.3">
      <c r="B14" s="2436" t="s">
        <v>1185</v>
      </c>
      <c r="C14" s="2437"/>
      <c r="D14" s="2437"/>
      <c r="E14" s="996"/>
      <c r="F14" s="996"/>
      <c r="G14" s="997"/>
      <c r="H14" s="994">
        <f>+E14*G14</f>
        <v>0</v>
      </c>
    </row>
    <row r="15" spans="2:8" s="57" customFormat="1" ht="18.75" x14ac:dyDescent="0.3">
      <c r="B15" s="2438" t="s">
        <v>1502</v>
      </c>
      <c r="C15" s="2439"/>
      <c r="D15" s="2439"/>
      <c r="E15" s="996">
        <v>6</v>
      </c>
      <c r="F15" s="996" t="s">
        <v>449</v>
      </c>
      <c r="G15" s="997">
        <v>1456.9</v>
      </c>
      <c r="H15" s="994">
        <f t="shared" ref="H15:H24" si="0">+E15*G15</f>
        <v>8741.4000000000015</v>
      </c>
    </row>
    <row r="16" spans="2:8" s="57" customFormat="1" ht="18.75" x14ac:dyDescent="0.3">
      <c r="B16" s="2436" t="s">
        <v>1503</v>
      </c>
      <c r="C16" s="2437"/>
      <c r="D16" s="2437"/>
      <c r="E16" s="996"/>
      <c r="F16" s="996"/>
      <c r="G16" s="997"/>
      <c r="H16" s="994">
        <f t="shared" si="0"/>
        <v>0</v>
      </c>
    </row>
    <row r="17" spans="2:8" s="57" customFormat="1" ht="18.75" x14ac:dyDescent="0.3">
      <c r="B17" s="2438" t="s">
        <v>1502</v>
      </c>
      <c r="C17" s="2439"/>
      <c r="D17" s="2439"/>
      <c r="E17" s="996">
        <v>4</v>
      </c>
      <c r="F17" s="996" t="s">
        <v>449</v>
      </c>
      <c r="G17" s="997">
        <v>1456.9</v>
      </c>
      <c r="H17" s="994">
        <f t="shared" si="0"/>
        <v>5827.6</v>
      </c>
    </row>
    <row r="18" spans="2:8" s="57" customFormat="1" ht="18.75" x14ac:dyDescent="0.3">
      <c r="B18" s="2436" t="s">
        <v>1504</v>
      </c>
      <c r="C18" s="2437"/>
      <c r="D18" s="2437"/>
      <c r="E18" s="996"/>
      <c r="F18" s="996"/>
      <c r="G18" s="997"/>
      <c r="H18" s="994">
        <f t="shared" si="0"/>
        <v>0</v>
      </c>
    </row>
    <row r="19" spans="2:8" s="57" customFormat="1" ht="18.75" x14ac:dyDescent="0.3">
      <c r="B19" s="2438"/>
      <c r="C19" s="2439"/>
      <c r="D19" s="2439"/>
      <c r="E19" s="996"/>
      <c r="F19" s="996"/>
      <c r="G19" s="997"/>
      <c r="H19" s="994">
        <f t="shared" si="0"/>
        <v>0</v>
      </c>
    </row>
    <row r="20" spans="2:8" s="57" customFormat="1" ht="18.75" x14ac:dyDescent="0.3">
      <c r="B20" s="2438"/>
      <c r="C20" s="2439"/>
      <c r="D20" s="2439"/>
      <c r="E20" s="996"/>
      <c r="F20" s="996"/>
      <c r="G20" s="997"/>
      <c r="H20" s="994">
        <f t="shared" si="0"/>
        <v>0</v>
      </c>
    </row>
    <row r="21" spans="2:8" s="57" customFormat="1" ht="18.75" x14ac:dyDescent="0.3">
      <c r="B21" s="2438"/>
      <c r="C21" s="2439"/>
      <c r="D21" s="2439"/>
      <c r="E21" s="996"/>
      <c r="F21" s="996"/>
      <c r="G21" s="997"/>
      <c r="H21" s="994">
        <f t="shared" si="0"/>
        <v>0</v>
      </c>
    </row>
    <row r="22" spans="2:8" s="57" customFormat="1" ht="18.75" x14ac:dyDescent="0.3">
      <c r="B22" s="2438"/>
      <c r="C22" s="2439"/>
      <c r="D22" s="2439"/>
      <c r="E22" s="996"/>
      <c r="F22" s="996"/>
      <c r="G22" s="997"/>
      <c r="H22" s="994">
        <f t="shared" si="0"/>
        <v>0</v>
      </c>
    </row>
    <row r="23" spans="2:8" s="57" customFormat="1" ht="18.75" x14ac:dyDescent="0.3">
      <c r="B23" s="2438"/>
      <c r="C23" s="2439"/>
      <c r="D23" s="2439"/>
      <c r="E23" s="996"/>
      <c r="F23" s="996"/>
      <c r="G23" s="997"/>
      <c r="H23" s="994">
        <f t="shared" si="0"/>
        <v>0</v>
      </c>
    </row>
    <row r="24" spans="2:8" s="57" customFormat="1" ht="18.75" x14ac:dyDescent="0.3">
      <c r="B24" s="2438"/>
      <c r="C24" s="2439"/>
      <c r="D24" s="2439"/>
      <c r="E24" s="996"/>
      <c r="F24" s="996"/>
      <c r="G24" s="997"/>
      <c r="H24" s="994">
        <f t="shared" si="0"/>
        <v>0</v>
      </c>
    </row>
    <row r="25" spans="2:8" s="57" customFormat="1" ht="18.75" x14ac:dyDescent="0.3">
      <c r="B25" s="2438"/>
      <c r="C25" s="2439"/>
      <c r="D25" s="2439"/>
      <c r="E25" s="996"/>
      <c r="F25" s="996"/>
      <c r="G25" s="997"/>
      <c r="H25" s="99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32"/>
      <c r="C33" s="2433"/>
      <c r="D33" s="2433"/>
      <c r="E33" s="990"/>
      <c r="F33" s="990"/>
      <c r="G33" s="990"/>
      <c r="H33" s="992"/>
    </row>
    <row r="34" spans="2:8" x14ac:dyDescent="0.25">
      <c r="B34" s="2432"/>
      <c r="C34" s="2433"/>
      <c r="D34" s="2433"/>
      <c r="E34" s="990"/>
      <c r="F34" s="990"/>
      <c r="G34" s="990"/>
      <c r="H34" s="992"/>
    </row>
    <row r="35" spans="2:8" ht="15.75" thickBot="1" x14ac:dyDescent="0.3">
      <c r="B35" s="2434"/>
      <c r="C35" s="2435"/>
      <c r="D35" s="2435"/>
      <c r="E35" s="991"/>
      <c r="F35" s="991"/>
      <c r="G35" s="991"/>
      <c r="H35" s="993"/>
    </row>
    <row r="36" spans="2:8" ht="18.75" x14ac:dyDescent="0.3">
      <c r="G36" s="48" t="s">
        <v>443</v>
      </c>
      <c r="H36" s="64">
        <f>SUM(H13:H25)</f>
        <v>17482.800000000003</v>
      </c>
    </row>
    <row r="37" spans="2:8" ht="18.75" x14ac:dyDescent="0.3">
      <c r="G37" s="48" t="s">
        <v>444</v>
      </c>
      <c r="H37" s="64">
        <f>+H36*0.16</f>
        <v>2797.2480000000005</v>
      </c>
    </row>
    <row r="38" spans="2:8" ht="19.5" thickBot="1" x14ac:dyDescent="0.35">
      <c r="G38" s="49" t="s">
        <v>445</v>
      </c>
      <c r="H38" s="65">
        <f>+H36+H37</f>
        <v>20280.048000000003</v>
      </c>
    </row>
    <row r="40" spans="2:8" x14ac:dyDescent="0.25">
      <c r="B40" s="2428"/>
      <c r="C40" s="2428"/>
      <c r="D40" s="2428"/>
      <c r="E40" s="2428"/>
      <c r="F40" s="2428"/>
    </row>
    <row r="41" spans="2:8" x14ac:dyDescent="0.25">
      <c r="B41" s="2428"/>
      <c r="C41" s="2428"/>
      <c r="D41" s="2428"/>
      <c r="E41" s="2428"/>
      <c r="F41" s="2428"/>
    </row>
    <row r="42" spans="2:8" x14ac:dyDescent="0.25">
      <c r="B42" s="2431" t="s">
        <v>446</v>
      </c>
      <c r="C42" s="2431"/>
      <c r="D42" s="2431"/>
      <c r="E42" s="2431" t="s">
        <v>447</v>
      </c>
      <c r="F42" s="2431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1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5703125" style="32" customWidth="1"/>
    <col min="4" max="4" width="15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1505</v>
      </c>
      <c r="E5" s="976" t="s">
        <v>421</v>
      </c>
      <c r="F5" s="33" t="str">
        <f>VLOOKUP(F6,OBRAS!A1:B25,2,FALSE)</f>
        <v>EL TAJO</v>
      </c>
      <c r="G5" s="1670" t="s">
        <v>423</v>
      </c>
      <c r="H5" s="1674">
        <v>46127</v>
      </c>
    </row>
    <row r="6" spans="2:8" ht="15.75" thickBot="1" x14ac:dyDescent="0.3">
      <c r="B6" s="1669"/>
      <c r="C6" s="1671"/>
      <c r="D6" s="1673"/>
      <c r="E6" s="977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DATOS'!A1:J107,7,FALSE)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DATOS'!A1:J108,3,FALSE)</f>
        <v>AV. IRRIGACION #111-BIS COL. ALFREDO VAZQUEZ BONFIL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GAPA741116TQ6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7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1506</v>
      </c>
      <c r="C13" s="1679"/>
      <c r="D13" s="1679"/>
      <c r="E13" s="60">
        <v>1</v>
      </c>
      <c r="F13" s="60" t="s">
        <v>449</v>
      </c>
      <c r="G13" s="62">
        <v>2866.38</v>
      </c>
      <c r="H13" s="56">
        <f>+E13*G13</f>
        <v>2866.38</v>
      </c>
    </row>
    <row r="14" spans="2:8" s="57" customFormat="1" ht="18.75" x14ac:dyDescent="0.3">
      <c r="B14" s="2436" t="s">
        <v>1031</v>
      </c>
      <c r="C14" s="2437"/>
      <c r="D14" s="2437"/>
      <c r="E14" s="996"/>
      <c r="F14" s="996"/>
      <c r="G14" s="997"/>
      <c r="H14" s="994">
        <f>+E14*G14</f>
        <v>0</v>
      </c>
    </row>
    <row r="15" spans="2:8" s="57" customFormat="1" ht="18.75" x14ac:dyDescent="0.3">
      <c r="B15" s="2438"/>
      <c r="C15" s="2439"/>
      <c r="D15" s="2439"/>
      <c r="E15" s="996"/>
      <c r="F15" s="996"/>
      <c r="G15" s="997"/>
      <c r="H15" s="994">
        <f t="shared" ref="H15:H24" si="0">+E15*G15</f>
        <v>0</v>
      </c>
    </row>
    <row r="16" spans="2:8" s="57" customFormat="1" ht="18.75" x14ac:dyDescent="0.3">
      <c r="B16" s="2438"/>
      <c r="C16" s="2439"/>
      <c r="D16" s="2439"/>
      <c r="E16" s="996"/>
      <c r="F16" s="996"/>
      <c r="G16" s="997"/>
      <c r="H16" s="994">
        <f t="shared" si="0"/>
        <v>0</v>
      </c>
    </row>
    <row r="17" spans="2:8" s="57" customFormat="1" ht="18.75" x14ac:dyDescent="0.3">
      <c r="B17" s="2438"/>
      <c r="C17" s="2439"/>
      <c r="D17" s="2439"/>
      <c r="E17" s="996"/>
      <c r="F17" s="996"/>
      <c r="G17" s="997"/>
      <c r="H17" s="994">
        <f t="shared" si="0"/>
        <v>0</v>
      </c>
    </row>
    <row r="18" spans="2:8" s="57" customFormat="1" ht="18.75" x14ac:dyDescent="0.3">
      <c r="B18" s="2438"/>
      <c r="C18" s="2439"/>
      <c r="D18" s="2439"/>
      <c r="E18" s="996"/>
      <c r="F18" s="996"/>
      <c r="G18" s="997"/>
      <c r="H18" s="994">
        <f t="shared" si="0"/>
        <v>0</v>
      </c>
    </row>
    <row r="19" spans="2:8" s="57" customFormat="1" ht="18.75" x14ac:dyDescent="0.3">
      <c r="B19" s="2438"/>
      <c r="C19" s="2439"/>
      <c r="D19" s="2439"/>
      <c r="E19" s="996"/>
      <c r="F19" s="996"/>
      <c r="G19" s="997"/>
      <c r="H19" s="994">
        <f t="shared" si="0"/>
        <v>0</v>
      </c>
    </row>
    <row r="20" spans="2:8" s="57" customFormat="1" ht="18.75" x14ac:dyDescent="0.3">
      <c r="B20" s="2438"/>
      <c r="C20" s="2439"/>
      <c r="D20" s="2439"/>
      <c r="E20" s="996"/>
      <c r="F20" s="996"/>
      <c r="G20" s="997"/>
      <c r="H20" s="994">
        <f t="shared" si="0"/>
        <v>0</v>
      </c>
    </row>
    <row r="21" spans="2:8" s="57" customFormat="1" ht="18.75" x14ac:dyDescent="0.3">
      <c r="B21" s="2438"/>
      <c r="C21" s="2439"/>
      <c r="D21" s="2439"/>
      <c r="E21" s="996"/>
      <c r="F21" s="996"/>
      <c r="G21" s="997"/>
      <c r="H21" s="994">
        <f t="shared" si="0"/>
        <v>0</v>
      </c>
    </row>
    <row r="22" spans="2:8" s="57" customFormat="1" ht="18.75" x14ac:dyDescent="0.3">
      <c r="B22" s="2438"/>
      <c r="C22" s="2439"/>
      <c r="D22" s="2439"/>
      <c r="E22" s="996"/>
      <c r="F22" s="996"/>
      <c r="G22" s="997"/>
      <c r="H22" s="994">
        <f t="shared" si="0"/>
        <v>0</v>
      </c>
    </row>
    <row r="23" spans="2:8" s="57" customFormat="1" ht="18.75" x14ac:dyDescent="0.3">
      <c r="B23" s="2438"/>
      <c r="C23" s="2439"/>
      <c r="D23" s="2439"/>
      <c r="E23" s="996"/>
      <c r="F23" s="996"/>
      <c r="G23" s="997"/>
      <c r="H23" s="994">
        <f t="shared" si="0"/>
        <v>0</v>
      </c>
    </row>
    <row r="24" spans="2:8" s="57" customFormat="1" ht="18.75" x14ac:dyDescent="0.3">
      <c r="B24" s="2438"/>
      <c r="C24" s="2439"/>
      <c r="D24" s="2439"/>
      <c r="E24" s="996"/>
      <c r="F24" s="996"/>
      <c r="G24" s="997"/>
      <c r="H24" s="994">
        <f t="shared" si="0"/>
        <v>0</v>
      </c>
    </row>
    <row r="25" spans="2:8" s="57" customFormat="1" ht="18.75" x14ac:dyDescent="0.3">
      <c r="B25" s="2438"/>
      <c r="C25" s="2439"/>
      <c r="D25" s="2439"/>
      <c r="E25" s="996"/>
      <c r="F25" s="996"/>
      <c r="G25" s="997"/>
      <c r="H25" s="99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32"/>
      <c r="C33" s="2433"/>
      <c r="D33" s="2433"/>
      <c r="E33" s="990"/>
      <c r="F33" s="990"/>
      <c r="G33" s="990"/>
      <c r="H33" s="992"/>
    </row>
    <row r="34" spans="2:8" x14ac:dyDescent="0.25">
      <c r="B34" s="2432"/>
      <c r="C34" s="2433"/>
      <c r="D34" s="2433"/>
      <c r="E34" s="990"/>
      <c r="F34" s="990"/>
      <c r="G34" s="990"/>
      <c r="H34" s="992"/>
    </row>
    <row r="35" spans="2:8" ht="15.75" thickBot="1" x14ac:dyDescent="0.3">
      <c r="B35" s="2434"/>
      <c r="C35" s="2435"/>
      <c r="D35" s="2435"/>
      <c r="E35" s="991"/>
      <c r="F35" s="991"/>
      <c r="G35" s="991"/>
      <c r="H35" s="993"/>
    </row>
    <row r="36" spans="2:8" ht="18.75" x14ac:dyDescent="0.3">
      <c r="G36" s="48" t="s">
        <v>443</v>
      </c>
      <c r="H36" s="64">
        <f>SUM(H13:H25)</f>
        <v>2866.38</v>
      </c>
    </row>
    <row r="37" spans="2:8" ht="18.75" x14ac:dyDescent="0.3">
      <c r="G37" s="48" t="s">
        <v>444</v>
      </c>
      <c r="H37" s="64">
        <f>+H36*0.16</f>
        <v>458.62080000000003</v>
      </c>
    </row>
    <row r="38" spans="2:8" ht="19.5" thickBot="1" x14ac:dyDescent="0.35">
      <c r="G38" s="49" t="s">
        <v>445</v>
      </c>
      <c r="H38" s="65">
        <f>+H36+H37</f>
        <v>3325.0008000000003</v>
      </c>
    </row>
    <row r="40" spans="2:8" x14ac:dyDescent="0.25">
      <c r="B40" s="2428"/>
      <c r="C40" s="2428"/>
      <c r="D40" s="2428"/>
      <c r="E40" s="2428"/>
      <c r="F40" s="2428"/>
    </row>
    <row r="41" spans="2:8" x14ac:dyDescent="0.25">
      <c r="B41" s="2428"/>
      <c r="C41" s="2428"/>
      <c r="D41" s="2428"/>
      <c r="E41" s="2428"/>
      <c r="F41" s="2428"/>
    </row>
    <row r="42" spans="2:8" x14ac:dyDescent="0.25">
      <c r="B42" s="2431" t="s">
        <v>446</v>
      </c>
      <c r="C42" s="2431"/>
      <c r="D42" s="2431"/>
      <c r="E42" s="2431" t="s">
        <v>447</v>
      </c>
      <c r="F42" s="2431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2">
    <tabColor rgb="FFFF99FF"/>
    <pageSetUpPr fitToPage="1"/>
  </sheetPr>
  <dimension ref="B1:H44"/>
  <sheetViews>
    <sheetView topLeftCell="A13"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1507</v>
      </c>
      <c r="E5" s="976" t="s">
        <v>421</v>
      </c>
      <c r="F5" s="33" t="str">
        <f>VLOOKUP(F6,OBRAS!A1:B25,2,FALSE)</f>
        <v>LA VALENCIA</v>
      </c>
      <c r="G5" s="1670" t="s">
        <v>423</v>
      </c>
      <c r="H5" s="1674">
        <v>46126</v>
      </c>
    </row>
    <row r="6" spans="2:8" ht="15.75" thickBot="1" x14ac:dyDescent="0.3">
      <c r="B6" s="1669"/>
      <c r="C6" s="1671"/>
      <c r="D6" s="1673"/>
      <c r="E6" s="977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214</v>
      </c>
      <c r="D7" s="36"/>
      <c r="E7" s="36"/>
      <c r="F7" s="35" t="s">
        <v>429</v>
      </c>
      <c r="G7" s="36" t="str">
        <f>VLOOKUP(C7,'BASE DATOS'!A1:J107,7,FALSE)</f>
        <v>refacciones.ielsa@gmail.com</v>
      </c>
      <c r="H7" s="41"/>
    </row>
    <row r="8" spans="2:8" x14ac:dyDescent="0.25">
      <c r="B8" s="40" t="s">
        <v>425</v>
      </c>
      <c r="C8" s="38" t="str">
        <f>VLOOKUP(C7,'BASE DATOS'!A1:J108,3,FALSE)</f>
        <v>-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IRAPUATO, GTO.</v>
      </c>
      <c r="D9" s="38"/>
      <c r="E9" s="38"/>
      <c r="F9" s="37" t="s">
        <v>431</v>
      </c>
      <c r="G9" s="50" t="str">
        <f>VLOOKUP(C7,'BASE DATOS'!A1:J109,9,FALSE)</f>
        <v>-</v>
      </c>
      <c r="H9" s="42"/>
    </row>
    <row r="10" spans="2:8" x14ac:dyDescent="0.25">
      <c r="B10" s="40" t="s">
        <v>427</v>
      </c>
      <c r="C10" s="38" t="str">
        <f>VLOOKUP(C7,'BASE DATOS'!A1:J110,2,FALSE)</f>
        <v>HEPY8903296L5</v>
      </c>
      <c r="D10" s="38"/>
      <c r="E10" s="38"/>
      <c r="F10" s="37" t="s">
        <v>432</v>
      </c>
      <c r="G10" s="38" t="str">
        <f>VLOOKUP(C7,'BASE DATOS'!A1:J110,10,FALSE)</f>
        <v>CREDITO 15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429 1056508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7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1508</v>
      </c>
      <c r="C13" s="1679"/>
      <c r="D13" s="1679"/>
      <c r="E13" s="60">
        <v>1</v>
      </c>
      <c r="F13" s="60" t="s">
        <v>449</v>
      </c>
      <c r="G13" s="62">
        <v>5750</v>
      </c>
      <c r="H13" s="56">
        <f>+E13*G13</f>
        <v>5750</v>
      </c>
    </row>
    <row r="14" spans="2:8" s="57" customFormat="1" ht="18.75" x14ac:dyDescent="0.3">
      <c r="B14" s="2438" t="s">
        <v>1509</v>
      </c>
      <c r="C14" s="2439"/>
      <c r="D14" s="2439"/>
      <c r="E14" s="996">
        <v>1</v>
      </c>
      <c r="F14" s="996" t="s">
        <v>449</v>
      </c>
      <c r="G14" s="997">
        <v>8290</v>
      </c>
      <c r="H14" s="994">
        <f>+E14*G14</f>
        <v>8290</v>
      </c>
    </row>
    <row r="15" spans="2:8" s="57" customFormat="1" ht="18.75" x14ac:dyDescent="0.3">
      <c r="B15" s="2438" t="s">
        <v>1510</v>
      </c>
      <c r="C15" s="2439"/>
      <c r="D15" s="2439"/>
      <c r="E15" s="996">
        <v>1</v>
      </c>
      <c r="F15" s="996" t="s">
        <v>449</v>
      </c>
      <c r="G15" s="997">
        <v>1200</v>
      </c>
      <c r="H15" s="994">
        <f t="shared" ref="H15:H24" si="0">+E15*G15</f>
        <v>1200</v>
      </c>
    </row>
    <row r="16" spans="2:8" s="57" customFormat="1" ht="18.75" x14ac:dyDescent="0.3">
      <c r="B16" s="2438" t="s">
        <v>1511</v>
      </c>
      <c r="C16" s="2439"/>
      <c r="D16" s="2439"/>
      <c r="E16" s="996">
        <v>1</v>
      </c>
      <c r="F16" s="996" t="s">
        <v>449</v>
      </c>
      <c r="G16" s="997">
        <v>899</v>
      </c>
      <c r="H16" s="994">
        <f t="shared" si="0"/>
        <v>899</v>
      </c>
    </row>
    <row r="17" spans="2:8" s="57" customFormat="1" ht="18.75" x14ac:dyDescent="0.3">
      <c r="B17" s="2438" t="s">
        <v>1512</v>
      </c>
      <c r="C17" s="2439"/>
      <c r="D17" s="2439"/>
      <c r="E17" s="996">
        <v>1</v>
      </c>
      <c r="F17" s="996" t="s">
        <v>449</v>
      </c>
      <c r="G17" s="997">
        <v>3900</v>
      </c>
      <c r="H17" s="994">
        <f t="shared" si="0"/>
        <v>3900</v>
      </c>
    </row>
    <row r="18" spans="2:8" s="57" customFormat="1" ht="18.75" x14ac:dyDescent="0.3">
      <c r="B18" s="2436" t="s">
        <v>481</v>
      </c>
      <c r="C18" s="2437"/>
      <c r="D18" s="2437"/>
      <c r="E18" s="996"/>
      <c r="F18" s="996"/>
      <c r="G18" s="997"/>
      <c r="H18" s="994">
        <f t="shared" si="0"/>
        <v>0</v>
      </c>
    </row>
    <row r="19" spans="2:8" s="57" customFormat="1" ht="18.75" x14ac:dyDescent="0.3">
      <c r="B19" s="2438"/>
      <c r="C19" s="2439"/>
      <c r="D19" s="2439"/>
      <c r="E19" s="996"/>
      <c r="F19" s="996"/>
      <c r="G19" s="997"/>
      <c r="H19" s="994">
        <f t="shared" si="0"/>
        <v>0</v>
      </c>
    </row>
    <row r="20" spans="2:8" s="57" customFormat="1" ht="18.75" x14ac:dyDescent="0.3">
      <c r="B20" s="2438"/>
      <c r="C20" s="2439"/>
      <c r="D20" s="2439"/>
      <c r="E20" s="996"/>
      <c r="F20" s="996"/>
      <c r="G20" s="997"/>
      <c r="H20" s="994">
        <f t="shared" si="0"/>
        <v>0</v>
      </c>
    </row>
    <row r="21" spans="2:8" s="57" customFormat="1" ht="18.75" x14ac:dyDescent="0.3">
      <c r="B21" s="2438"/>
      <c r="C21" s="2439"/>
      <c r="D21" s="2439"/>
      <c r="E21" s="996"/>
      <c r="F21" s="996"/>
      <c r="G21" s="997"/>
      <c r="H21" s="994">
        <f t="shared" si="0"/>
        <v>0</v>
      </c>
    </row>
    <row r="22" spans="2:8" s="57" customFormat="1" ht="18.75" x14ac:dyDescent="0.3">
      <c r="B22" s="2438"/>
      <c r="C22" s="2439"/>
      <c r="D22" s="2439"/>
      <c r="E22" s="996"/>
      <c r="F22" s="996"/>
      <c r="G22" s="997"/>
      <c r="H22" s="994">
        <f t="shared" si="0"/>
        <v>0</v>
      </c>
    </row>
    <row r="23" spans="2:8" s="57" customFormat="1" ht="18.75" x14ac:dyDescent="0.3">
      <c r="B23" s="2438"/>
      <c r="C23" s="2439"/>
      <c r="D23" s="2439"/>
      <c r="E23" s="996"/>
      <c r="F23" s="996"/>
      <c r="G23" s="997"/>
      <c r="H23" s="994">
        <f t="shared" si="0"/>
        <v>0</v>
      </c>
    </row>
    <row r="24" spans="2:8" s="57" customFormat="1" ht="18.75" x14ac:dyDescent="0.3">
      <c r="B24" s="2438"/>
      <c r="C24" s="2439"/>
      <c r="D24" s="2439"/>
      <c r="E24" s="996"/>
      <c r="F24" s="996"/>
      <c r="G24" s="997"/>
      <c r="H24" s="994">
        <f t="shared" si="0"/>
        <v>0</v>
      </c>
    </row>
    <row r="25" spans="2:8" s="57" customFormat="1" ht="18.75" x14ac:dyDescent="0.3">
      <c r="B25" s="2438"/>
      <c r="C25" s="2439"/>
      <c r="D25" s="2439"/>
      <c r="E25" s="996"/>
      <c r="F25" s="996"/>
      <c r="G25" s="997"/>
      <c r="H25" s="99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32"/>
      <c r="C33" s="2433"/>
      <c r="D33" s="2433"/>
      <c r="E33" s="990"/>
      <c r="F33" s="990"/>
      <c r="G33" s="990"/>
      <c r="H33" s="992"/>
    </row>
    <row r="34" spans="2:8" x14ac:dyDescent="0.25">
      <c r="B34" s="2432"/>
      <c r="C34" s="2433"/>
      <c r="D34" s="2433"/>
      <c r="E34" s="990"/>
      <c r="F34" s="990"/>
      <c r="G34" s="990"/>
      <c r="H34" s="992"/>
    </row>
    <row r="35" spans="2:8" ht="15.75" thickBot="1" x14ac:dyDescent="0.3">
      <c r="B35" s="2434"/>
      <c r="C35" s="2435"/>
      <c r="D35" s="2435"/>
      <c r="E35" s="991"/>
      <c r="F35" s="991"/>
      <c r="G35" s="991"/>
      <c r="H35" s="993"/>
    </row>
    <row r="36" spans="2:8" ht="18.75" x14ac:dyDescent="0.3">
      <c r="G36" s="48" t="s">
        <v>443</v>
      </c>
      <c r="H36" s="64">
        <f>SUM(H13:H25)</f>
        <v>20039</v>
      </c>
    </row>
    <row r="37" spans="2:8" ht="18.75" x14ac:dyDescent="0.3">
      <c r="G37" s="48" t="s">
        <v>444</v>
      </c>
      <c r="H37" s="64">
        <f>+H36*0.16</f>
        <v>3206.2400000000002</v>
      </c>
    </row>
    <row r="38" spans="2:8" ht="18.75" x14ac:dyDescent="0.3">
      <c r="G38" s="75" t="s">
        <v>464</v>
      </c>
      <c r="H38" s="64">
        <f>+H36*1.25%</f>
        <v>250.48750000000001</v>
      </c>
    </row>
    <row r="39" spans="2:8" ht="18.75" x14ac:dyDescent="0.3">
      <c r="G39" s="75" t="s">
        <v>1263</v>
      </c>
      <c r="H39" s="64">
        <f>+H36*2%</f>
        <v>400.78000000000003</v>
      </c>
    </row>
    <row r="40" spans="2:8" ht="19.5" thickBot="1" x14ac:dyDescent="0.35">
      <c r="G40" s="49" t="s">
        <v>445</v>
      </c>
      <c r="H40" s="65">
        <f>+H36+H37-H38-H39</f>
        <v>22593.972500000003</v>
      </c>
    </row>
    <row r="42" spans="2:8" x14ac:dyDescent="0.25">
      <c r="B42" s="2428"/>
      <c r="C42" s="2428"/>
      <c r="D42" s="2428"/>
      <c r="E42" s="2428"/>
      <c r="F42" s="2428"/>
    </row>
    <row r="43" spans="2:8" x14ac:dyDescent="0.25">
      <c r="B43" s="2428"/>
      <c r="C43" s="2428"/>
      <c r="D43" s="2428"/>
      <c r="E43" s="2428"/>
      <c r="F43" s="2428"/>
    </row>
    <row r="44" spans="2:8" x14ac:dyDescent="0.25">
      <c r="B44" s="2431" t="s">
        <v>446</v>
      </c>
      <c r="C44" s="2431"/>
      <c r="D44" s="2431"/>
      <c r="E44" s="2431" t="s">
        <v>447</v>
      </c>
      <c r="F44" s="2431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3">
    <tabColor theme="5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6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-1852</v>
      </c>
      <c r="E5" s="987" t="s">
        <v>421</v>
      </c>
      <c r="F5" s="33" t="str">
        <f>VLOOKUP(F6,OBRAS!A1:B25,2,FALSE)</f>
        <v>VALENC, ENSINO, TAJO</v>
      </c>
      <c r="G5" s="1670" t="s">
        <v>423</v>
      </c>
      <c r="H5" s="1674">
        <v>46133</v>
      </c>
    </row>
    <row r="6" spans="2:8" ht="15.75" thickBot="1" x14ac:dyDescent="0.3">
      <c r="B6" s="1669"/>
      <c r="C6" s="1671"/>
      <c r="D6" s="1673"/>
      <c r="E6" s="988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29</v>
      </c>
      <c r="D7" s="36"/>
      <c r="E7" s="36"/>
      <c r="F7" s="35" t="s">
        <v>429</v>
      </c>
      <c r="G7" s="36" t="str">
        <f>VLOOKUP(C7,'BASE DATOS'!A1:J107,7,FALSE)</f>
        <v>facturacion@fmb.mx</v>
      </c>
      <c r="H7" s="41"/>
    </row>
    <row r="8" spans="2:8" x14ac:dyDescent="0.25">
      <c r="B8" s="40" t="s">
        <v>425</v>
      </c>
      <c r="C8" s="38" t="str">
        <f>VLOOKUP(C7,'BASE DATOS'!A1:J108,3,FALSE)</f>
        <v>BLVD ADOLFO LOPEZ MATEOS #1236 OTE, COL. INSURGENTE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38080</v>
      </c>
      <c r="H9" s="42"/>
    </row>
    <row r="10" spans="2:8" x14ac:dyDescent="0.25">
      <c r="B10" s="40" t="s">
        <v>427</v>
      </c>
      <c r="C10" s="38" t="str">
        <f>VLOOKUP(C7,'BASE DATOS'!A1:J110,2,FALSE)</f>
        <v>FMB871228QF7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461 1598900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98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1515</v>
      </c>
      <c r="C13" s="1679"/>
      <c r="D13" s="1679"/>
      <c r="E13" s="60">
        <v>30</v>
      </c>
      <c r="F13" s="60" t="s">
        <v>449</v>
      </c>
      <c r="G13" s="62">
        <v>243.1</v>
      </c>
      <c r="H13" s="56">
        <f>+E13*G13</f>
        <v>7293</v>
      </c>
    </row>
    <row r="14" spans="2:8" s="57" customFormat="1" ht="18.75" x14ac:dyDescent="0.3">
      <c r="B14" s="2440" t="s">
        <v>1513</v>
      </c>
      <c r="C14" s="2441"/>
      <c r="D14" s="2441"/>
      <c r="E14" s="1007"/>
      <c r="F14" s="1007"/>
      <c r="G14" s="1008"/>
      <c r="H14" s="1005">
        <f>+E14*G14</f>
        <v>0</v>
      </c>
    </row>
    <row r="15" spans="2:8" s="57" customFormat="1" ht="18.75" x14ac:dyDescent="0.3">
      <c r="B15" s="2440" t="s">
        <v>1514</v>
      </c>
      <c r="C15" s="2441"/>
      <c r="D15" s="2441"/>
      <c r="E15" s="1007">
        <v>10</v>
      </c>
      <c r="F15" s="1007" t="s">
        <v>449</v>
      </c>
      <c r="G15" s="1008">
        <v>241.38</v>
      </c>
      <c r="H15" s="1005">
        <f t="shared" ref="H15:H24" si="0">+E15*G15</f>
        <v>2413.8000000000002</v>
      </c>
    </row>
    <row r="16" spans="2:8" s="57" customFormat="1" ht="18.75" x14ac:dyDescent="0.3">
      <c r="B16" s="2440"/>
      <c r="C16" s="2441"/>
      <c r="D16" s="2441"/>
      <c r="E16" s="1007"/>
      <c r="F16" s="1007"/>
      <c r="G16" s="1008"/>
      <c r="H16" s="1005">
        <f t="shared" si="0"/>
        <v>0</v>
      </c>
    </row>
    <row r="17" spans="2:8" s="57" customFormat="1" ht="18.75" x14ac:dyDescent="0.3">
      <c r="B17" s="2440"/>
      <c r="C17" s="2441"/>
      <c r="D17" s="2441"/>
      <c r="E17" s="1007"/>
      <c r="F17" s="1007"/>
      <c r="G17" s="1008"/>
      <c r="H17" s="1005">
        <f t="shared" si="0"/>
        <v>0</v>
      </c>
    </row>
    <row r="18" spans="2:8" s="57" customFormat="1" ht="18.75" x14ac:dyDescent="0.3">
      <c r="B18" s="2440"/>
      <c r="C18" s="2441"/>
      <c r="D18" s="2441"/>
      <c r="E18" s="1007"/>
      <c r="F18" s="1007"/>
      <c r="G18" s="1008"/>
      <c r="H18" s="1005">
        <f t="shared" si="0"/>
        <v>0</v>
      </c>
    </row>
    <row r="19" spans="2:8" s="57" customFormat="1" ht="18.75" x14ac:dyDescent="0.3">
      <c r="B19" s="2440"/>
      <c r="C19" s="2441"/>
      <c r="D19" s="2441"/>
      <c r="E19" s="1007"/>
      <c r="F19" s="1007"/>
      <c r="G19" s="1008"/>
      <c r="H19" s="1005">
        <f t="shared" si="0"/>
        <v>0</v>
      </c>
    </row>
    <row r="20" spans="2:8" s="57" customFormat="1" ht="18.75" x14ac:dyDescent="0.3">
      <c r="B20" s="2440"/>
      <c r="C20" s="2441"/>
      <c r="D20" s="2441"/>
      <c r="E20" s="1007"/>
      <c r="F20" s="1007"/>
      <c r="G20" s="1008"/>
      <c r="H20" s="1005">
        <f t="shared" si="0"/>
        <v>0</v>
      </c>
    </row>
    <row r="21" spans="2:8" s="57" customFormat="1" ht="18.75" x14ac:dyDescent="0.3">
      <c r="B21" s="2440"/>
      <c r="C21" s="2441"/>
      <c r="D21" s="2441"/>
      <c r="E21" s="1007"/>
      <c r="F21" s="1007"/>
      <c r="G21" s="1008"/>
      <c r="H21" s="1005">
        <f t="shared" si="0"/>
        <v>0</v>
      </c>
    </row>
    <row r="22" spans="2:8" s="57" customFormat="1" ht="18.75" x14ac:dyDescent="0.3">
      <c r="B22" s="2440"/>
      <c r="C22" s="2441"/>
      <c r="D22" s="2441"/>
      <c r="E22" s="1007"/>
      <c r="F22" s="1007"/>
      <c r="G22" s="1008"/>
      <c r="H22" s="1005">
        <f t="shared" si="0"/>
        <v>0</v>
      </c>
    </row>
    <row r="23" spans="2:8" s="57" customFormat="1" ht="18.75" x14ac:dyDescent="0.3">
      <c r="B23" s="2440"/>
      <c r="C23" s="2441"/>
      <c r="D23" s="2441"/>
      <c r="E23" s="1007"/>
      <c r="F23" s="1007"/>
      <c r="G23" s="1008"/>
      <c r="H23" s="1005">
        <f t="shared" si="0"/>
        <v>0</v>
      </c>
    </row>
    <row r="24" spans="2:8" s="57" customFormat="1" ht="18.75" x14ac:dyDescent="0.3">
      <c r="B24" s="2440"/>
      <c r="C24" s="2441"/>
      <c r="D24" s="2441"/>
      <c r="E24" s="1007"/>
      <c r="F24" s="1007"/>
      <c r="G24" s="1008"/>
      <c r="H24" s="1005">
        <f t="shared" si="0"/>
        <v>0</v>
      </c>
    </row>
    <row r="25" spans="2:8" s="57" customFormat="1" ht="18.75" x14ac:dyDescent="0.3">
      <c r="B25" s="2440"/>
      <c r="C25" s="2441"/>
      <c r="D25" s="2441"/>
      <c r="E25" s="1007"/>
      <c r="F25" s="1007"/>
      <c r="G25" s="1008"/>
      <c r="H25" s="100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43"/>
      <c r="C33" s="2444"/>
      <c r="D33" s="2444"/>
      <c r="E33" s="1001"/>
      <c r="F33" s="1001"/>
      <c r="G33" s="1001"/>
      <c r="H33" s="1003"/>
    </row>
    <row r="34" spans="2:8" x14ac:dyDescent="0.25">
      <c r="B34" s="2443"/>
      <c r="C34" s="2444"/>
      <c r="D34" s="2444"/>
      <c r="E34" s="1001"/>
      <c r="F34" s="1001"/>
      <c r="G34" s="1001"/>
      <c r="H34" s="1003"/>
    </row>
    <row r="35" spans="2:8" ht="15.75" thickBot="1" x14ac:dyDescent="0.3">
      <c r="B35" s="2445"/>
      <c r="C35" s="2446"/>
      <c r="D35" s="2446"/>
      <c r="E35" s="1002"/>
      <c r="F35" s="1002"/>
      <c r="G35" s="1002"/>
      <c r="H35" s="1004"/>
    </row>
    <row r="36" spans="2:8" ht="18.75" x14ac:dyDescent="0.3">
      <c r="G36" s="48" t="s">
        <v>443</v>
      </c>
      <c r="H36" s="64">
        <f>SUM(H13:H25)</f>
        <v>9706.7999999999993</v>
      </c>
    </row>
    <row r="37" spans="2:8" ht="18.75" x14ac:dyDescent="0.3">
      <c r="G37" s="48" t="s">
        <v>444</v>
      </c>
      <c r="H37" s="64">
        <f>+H36*0.16</f>
        <v>1553.088</v>
      </c>
    </row>
    <row r="38" spans="2:8" ht="19.5" thickBot="1" x14ac:dyDescent="0.35">
      <c r="G38" s="49" t="s">
        <v>445</v>
      </c>
      <c r="H38" s="65">
        <f>+H36+H37</f>
        <v>11259.887999999999</v>
      </c>
    </row>
    <row r="40" spans="2:8" x14ac:dyDescent="0.25">
      <c r="B40" s="2433"/>
      <c r="C40" s="2433"/>
      <c r="D40" s="2433"/>
      <c r="E40" s="2433"/>
      <c r="F40" s="2433"/>
    </row>
    <row r="41" spans="2:8" x14ac:dyDescent="0.25">
      <c r="B41" s="2433"/>
      <c r="C41" s="2433"/>
      <c r="D41" s="2433"/>
      <c r="E41" s="2433"/>
      <c r="F41" s="2433"/>
    </row>
    <row r="42" spans="2:8" x14ac:dyDescent="0.25">
      <c r="B42" s="2442" t="s">
        <v>446</v>
      </c>
      <c r="C42" s="2442"/>
      <c r="D42" s="2442"/>
      <c r="E42" s="2442" t="s">
        <v>447</v>
      </c>
      <c r="F42" s="2442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4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4" width="15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1516</v>
      </c>
      <c r="E5" s="998" t="s">
        <v>421</v>
      </c>
      <c r="F5" s="33" t="str">
        <f>VLOOKUP(F6,OBRAS!A1:B25,2,FALSE)</f>
        <v>LA VALENCIA</v>
      </c>
      <c r="G5" s="1670" t="s">
        <v>423</v>
      </c>
      <c r="H5" s="1674">
        <v>46133</v>
      </c>
    </row>
    <row r="6" spans="2:8" ht="15.75" thickBot="1" x14ac:dyDescent="0.3">
      <c r="B6" s="1669"/>
      <c r="C6" s="1671"/>
      <c r="D6" s="1673"/>
      <c r="E6" s="999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359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CARRET. ALTERNA CEL-VILLA KM. 5.86 2DA FRACC. CRESPO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38110</v>
      </c>
      <c r="H9" s="42"/>
    </row>
    <row r="10" spans="2:8" x14ac:dyDescent="0.25">
      <c r="B10" s="40" t="s">
        <v>427</v>
      </c>
      <c r="C10" s="38" t="str">
        <f>VLOOKUP(C7,'BASE DATOS'!A1:J110,2,FALSE)</f>
        <v>CST17050131A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>
        <f>VLOOKUP(C7,'BASE DATOS'!A1:J111,6,FALSE)</f>
        <v>4616140786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00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1517</v>
      </c>
      <c r="C13" s="1679"/>
      <c r="D13" s="1679"/>
      <c r="E13" s="60">
        <v>1</v>
      </c>
      <c r="F13" s="60" t="s">
        <v>449</v>
      </c>
      <c r="G13" s="62">
        <v>2650</v>
      </c>
      <c r="H13" s="56">
        <f>+E13*G13</f>
        <v>2650</v>
      </c>
    </row>
    <row r="14" spans="2:8" s="57" customFormat="1" ht="18.75" x14ac:dyDescent="0.3">
      <c r="B14" s="2454" t="s">
        <v>481</v>
      </c>
      <c r="C14" s="2455"/>
      <c r="D14" s="2455"/>
      <c r="E14" s="1018"/>
      <c r="F14" s="1018"/>
      <c r="G14" s="1019"/>
      <c r="H14" s="1016">
        <f>+E14*G14</f>
        <v>0</v>
      </c>
    </row>
    <row r="15" spans="2:8" s="57" customFormat="1" ht="18.75" x14ac:dyDescent="0.3">
      <c r="B15" s="2452"/>
      <c r="C15" s="2453"/>
      <c r="D15" s="2453"/>
      <c r="E15" s="1018"/>
      <c r="F15" s="1018"/>
      <c r="G15" s="1019"/>
      <c r="H15" s="1016">
        <f t="shared" ref="H15:H24" si="0">+E15*G15</f>
        <v>0</v>
      </c>
    </row>
    <row r="16" spans="2:8" s="57" customFormat="1" ht="18.75" x14ac:dyDescent="0.3">
      <c r="B16" s="2452"/>
      <c r="C16" s="2453"/>
      <c r="D16" s="2453"/>
      <c r="E16" s="1018"/>
      <c r="F16" s="1018"/>
      <c r="G16" s="1019"/>
      <c r="H16" s="1016">
        <f t="shared" si="0"/>
        <v>0</v>
      </c>
    </row>
    <row r="17" spans="2:8" s="57" customFormat="1" ht="18.75" x14ac:dyDescent="0.3">
      <c r="B17" s="2452"/>
      <c r="C17" s="2453"/>
      <c r="D17" s="2453"/>
      <c r="E17" s="1018"/>
      <c r="F17" s="1018"/>
      <c r="G17" s="1019"/>
      <c r="H17" s="1016">
        <f t="shared" si="0"/>
        <v>0</v>
      </c>
    </row>
    <row r="18" spans="2:8" s="57" customFormat="1" ht="18.75" x14ac:dyDescent="0.3">
      <c r="B18" s="2452"/>
      <c r="C18" s="2453"/>
      <c r="D18" s="2453"/>
      <c r="E18" s="1018"/>
      <c r="F18" s="1018"/>
      <c r="G18" s="1019"/>
      <c r="H18" s="1016">
        <f t="shared" si="0"/>
        <v>0</v>
      </c>
    </row>
    <row r="19" spans="2:8" s="57" customFormat="1" ht="18.75" x14ac:dyDescent="0.3">
      <c r="B19" s="2452"/>
      <c r="C19" s="2453"/>
      <c r="D19" s="2453"/>
      <c r="E19" s="1018"/>
      <c r="F19" s="1018"/>
      <c r="G19" s="1019"/>
      <c r="H19" s="1016">
        <f t="shared" si="0"/>
        <v>0</v>
      </c>
    </row>
    <row r="20" spans="2:8" s="57" customFormat="1" ht="18.75" x14ac:dyDescent="0.3">
      <c r="B20" s="2452"/>
      <c r="C20" s="2453"/>
      <c r="D20" s="2453"/>
      <c r="E20" s="1018"/>
      <c r="F20" s="1018"/>
      <c r="G20" s="1019"/>
      <c r="H20" s="1016">
        <f t="shared" si="0"/>
        <v>0</v>
      </c>
    </row>
    <row r="21" spans="2:8" s="57" customFormat="1" ht="18.75" x14ac:dyDescent="0.3">
      <c r="B21" s="2452"/>
      <c r="C21" s="2453"/>
      <c r="D21" s="2453"/>
      <c r="E21" s="1018"/>
      <c r="F21" s="1018"/>
      <c r="G21" s="1019"/>
      <c r="H21" s="1016">
        <f t="shared" si="0"/>
        <v>0</v>
      </c>
    </row>
    <row r="22" spans="2:8" s="57" customFormat="1" ht="18.75" x14ac:dyDescent="0.3">
      <c r="B22" s="2452"/>
      <c r="C22" s="2453"/>
      <c r="D22" s="2453"/>
      <c r="E22" s="1018"/>
      <c r="F22" s="1018"/>
      <c r="G22" s="1019"/>
      <c r="H22" s="1016">
        <f t="shared" si="0"/>
        <v>0</v>
      </c>
    </row>
    <row r="23" spans="2:8" s="57" customFormat="1" ht="18.75" x14ac:dyDescent="0.3">
      <c r="B23" s="2452"/>
      <c r="C23" s="2453"/>
      <c r="D23" s="2453"/>
      <c r="E23" s="1018"/>
      <c r="F23" s="1018"/>
      <c r="G23" s="1019"/>
      <c r="H23" s="1016">
        <f t="shared" si="0"/>
        <v>0</v>
      </c>
    </row>
    <row r="24" spans="2:8" s="57" customFormat="1" ht="18.75" x14ac:dyDescent="0.3">
      <c r="B24" s="2452"/>
      <c r="C24" s="2453"/>
      <c r="D24" s="2453"/>
      <c r="E24" s="1018"/>
      <c r="F24" s="1018"/>
      <c r="G24" s="1019"/>
      <c r="H24" s="1016">
        <f t="shared" si="0"/>
        <v>0</v>
      </c>
    </row>
    <row r="25" spans="2:8" s="57" customFormat="1" ht="18.75" x14ac:dyDescent="0.3">
      <c r="B25" s="2452"/>
      <c r="C25" s="2453"/>
      <c r="D25" s="2453"/>
      <c r="E25" s="1018"/>
      <c r="F25" s="1018"/>
      <c r="G25" s="1019"/>
      <c r="H25" s="101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48"/>
      <c r="C33" s="2449"/>
      <c r="D33" s="2449"/>
      <c r="E33" s="1012"/>
      <c r="F33" s="1012"/>
      <c r="G33" s="1012"/>
      <c r="H33" s="1014"/>
    </row>
    <row r="34" spans="2:8" x14ac:dyDescent="0.25">
      <c r="B34" s="2448"/>
      <c r="C34" s="2449"/>
      <c r="D34" s="2449"/>
      <c r="E34" s="1012"/>
      <c r="F34" s="1012"/>
      <c r="G34" s="1012"/>
      <c r="H34" s="1014"/>
    </row>
    <row r="35" spans="2:8" ht="15.75" thickBot="1" x14ac:dyDescent="0.3">
      <c r="B35" s="2450"/>
      <c r="C35" s="2451"/>
      <c r="D35" s="2451"/>
      <c r="E35" s="1013"/>
      <c r="F35" s="1013"/>
      <c r="G35" s="1013"/>
      <c r="H35" s="1015"/>
    </row>
    <row r="36" spans="2:8" ht="18.75" x14ac:dyDescent="0.3">
      <c r="G36" s="48" t="s">
        <v>443</v>
      </c>
      <c r="H36" s="64">
        <f>SUM(H13:H25)</f>
        <v>2650</v>
      </c>
    </row>
    <row r="37" spans="2:8" ht="18.75" x14ac:dyDescent="0.3">
      <c r="G37" s="48" t="s">
        <v>444</v>
      </c>
      <c r="H37" s="64">
        <f>+H36*0.16</f>
        <v>424</v>
      </c>
    </row>
    <row r="38" spans="2:8" ht="19.5" thickBot="1" x14ac:dyDescent="0.35">
      <c r="G38" s="49" t="s">
        <v>445</v>
      </c>
      <c r="H38" s="65">
        <f>+H36+H37</f>
        <v>3074</v>
      </c>
    </row>
    <row r="40" spans="2:8" x14ac:dyDescent="0.25">
      <c r="B40" s="2444"/>
      <c r="C40" s="2444"/>
      <c r="D40" s="2444"/>
      <c r="E40" s="2444"/>
      <c r="F40" s="2444"/>
    </row>
    <row r="41" spans="2:8" x14ac:dyDescent="0.25">
      <c r="B41" s="2444"/>
      <c r="C41" s="2444"/>
      <c r="D41" s="2444"/>
      <c r="E41" s="2444"/>
      <c r="F41" s="2444"/>
    </row>
    <row r="42" spans="2:8" x14ac:dyDescent="0.25">
      <c r="B42" s="2447" t="s">
        <v>446</v>
      </c>
      <c r="C42" s="2447"/>
      <c r="D42" s="2447"/>
      <c r="E42" s="2447" t="s">
        <v>447</v>
      </c>
      <c r="F42" s="2447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5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5703125" style="32" customWidth="1"/>
    <col min="4" max="4" width="15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1518</v>
      </c>
      <c r="E5" s="1009" t="s">
        <v>421</v>
      </c>
      <c r="F5" s="33" t="str">
        <f>VLOOKUP(F6,OBRAS!A1:B25,2,FALSE)</f>
        <v>EL ENSINO</v>
      </c>
      <c r="G5" s="1670" t="s">
        <v>423</v>
      </c>
      <c r="H5" s="1674">
        <v>46127</v>
      </c>
    </row>
    <row r="6" spans="2:8" ht="15.75" thickBot="1" x14ac:dyDescent="0.3">
      <c r="B6" s="1669"/>
      <c r="C6" s="1671"/>
      <c r="D6" s="1673"/>
      <c r="E6" s="1010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DATOS'!A1:J107,7,FALSE)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DATOS'!A1:J108,3,FALSE)</f>
        <v>AV. MEXICO JAPON #412 INT. 55 MICROPARQUE INDUSTRIAL</v>
      </c>
      <c r="D8" s="38"/>
      <c r="E8" s="38"/>
      <c r="F8" s="37" t="s">
        <v>430</v>
      </c>
      <c r="G8" s="38" t="str">
        <f>VLOOKUP(C7,'BASE DATOS'!A1:J108,8,FALSE)</f>
        <v>LUBRICANTES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LBA880808D36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01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1519</v>
      </c>
      <c r="C13" s="1679"/>
      <c r="D13" s="1679"/>
      <c r="E13" s="60">
        <v>2</v>
      </c>
      <c r="F13" s="60" t="s">
        <v>449</v>
      </c>
      <c r="G13" s="62">
        <v>414.2</v>
      </c>
      <c r="H13" s="56">
        <f>+E13*G13</f>
        <v>828.4</v>
      </c>
    </row>
    <row r="14" spans="2:8" s="57" customFormat="1" ht="18.75" x14ac:dyDescent="0.3">
      <c r="B14" s="2458" t="s">
        <v>1455</v>
      </c>
      <c r="C14" s="2459"/>
      <c r="D14" s="2459"/>
      <c r="E14" s="1029"/>
      <c r="F14" s="1029"/>
      <c r="G14" s="1030"/>
      <c r="H14" s="1027">
        <f>+E14*G14</f>
        <v>0</v>
      </c>
    </row>
    <row r="15" spans="2:8" s="57" customFormat="1" ht="18.75" x14ac:dyDescent="0.3">
      <c r="B15" s="2456" t="s">
        <v>1519</v>
      </c>
      <c r="C15" s="2457"/>
      <c r="D15" s="2457"/>
      <c r="E15" s="1029">
        <v>2</v>
      </c>
      <c r="F15" s="1029" t="s">
        <v>449</v>
      </c>
      <c r="G15" s="1030">
        <v>414.2</v>
      </c>
      <c r="H15" s="1027">
        <f t="shared" ref="H15:H24" si="0">+E15*G15</f>
        <v>828.4</v>
      </c>
    </row>
    <row r="16" spans="2:8" s="57" customFormat="1" ht="18.75" x14ac:dyDescent="0.3">
      <c r="B16" s="2458" t="s">
        <v>1520</v>
      </c>
      <c r="C16" s="2459"/>
      <c r="D16" s="2459"/>
      <c r="E16" s="1029"/>
      <c r="F16" s="1029"/>
      <c r="G16" s="1030"/>
      <c r="H16" s="1027">
        <f t="shared" si="0"/>
        <v>0</v>
      </c>
    </row>
    <row r="17" spans="2:8" s="57" customFormat="1" ht="18.75" x14ac:dyDescent="0.3">
      <c r="B17" s="2456"/>
      <c r="C17" s="2457"/>
      <c r="D17" s="2457"/>
      <c r="E17" s="1029"/>
      <c r="F17" s="1029"/>
      <c r="G17" s="1030"/>
      <c r="H17" s="1027">
        <f t="shared" si="0"/>
        <v>0</v>
      </c>
    </row>
    <row r="18" spans="2:8" s="57" customFormat="1" ht="18.75" x14ac:dyDescent="0.3">
      <c r="B18" s="2456"/>
      <c r="C18" s="2457"/>
      <c r="D18" s="2457"/>
      <c r="E18" s="1029"/>
      <c r="F18" s="1029"/>
      <c r="G18" s="1030"/>
      <c r="H18" s="1027">
        <f t="shared" si="0"/>
        <v>0</v>
      </c>
    </row>
    <row r="19" spans="2:8" s="57" customFormat="1" ht="18.75" x14ac:dyDescent="0.3">
      <c r="B19" s="2456"/>
      <c r="C19" s="2457"/>
      <c r="D19" s="2457"/>
      <c r="E19" s="1029"/>
      <c r="F19" s="1029"/>
      <c r="G19" s="1030"/>
      <c r="H19" s="1027">
        <f t="shared" si="0"/>
        <v>0</v>
      </c>
    </row>
    <row r="20" spans="2:8" s="57" customFormat="1" ht="18.75" x14ac:dyDescent="0.3">
      <c r="B20" s="2456"/>
      <c r="C20" s="2457"/>
      <c r="D20" s="2457"/>
      <c r="E20" s="1029"/>
      <c r="F20" s="1029"/>
      <c r="G20" s="1030"/>
      <c r="H20" s="1027">
        <f t="shared" si="0"/>
        <v>0</v>
      </c>
    </row>
    <row r="21" spans="2:8" s="57" customFormat="1" ht="18.75" x14ac:dyDescent="0.3">
      <c r="B21" s="2456"/>
      <c r="C21" s="2457"/>
      <c r="D21" s="2457"/>
      <c r="E21" s="1029"/>
      <c r="F21" s="1029"/>
      <c r="G21" s="1030"/>
      <c r="H21" s="1027">
        <f t="shared" si="0"/>
        <v>0</v>
      </c>
    </row>
    <row r="22" spans="2:8" s="57" customFormat="1" ht="18.75" x14ac:dyDescent="0.3">
      <c r="B22" s="2456"/>
      <c r="C22" s="2457"/>
      <c r="D22" s="2457"/>
      <c r="E22" s="1029"/>
      <c r="F22" s="1029"/>
      <c r="G22" s="1030"/>
      <c r="H22" s="1027">
        <f t="shared" si="0"/>
        <v>0</v>
      </c>
    </row>
    <row r="23" spans="2:8" s="57" customFormat="1" ht="18.75" x14ac:dyDescent="0.3">
      <c r="B23" s="2456"/>
      <c r="C23" s="2457"/>
      <c r="D23" s="2457"/>
      <c r="E23" s="1029"/>
      <c r="F23" s="1029"/>
      <c r="G23" s="1030"/>
      <c r="H23" s="1027">
        <f t="shared" si="0"/>
        <v>0</v>
      </c>
    </row>
    <row r="24" spans="2:8" s="57" customFormat="1" ht="18.75" x14ac:dyDescent="0.3">
      <c r="B24" s="2456"/>
      <c r="C24" s="2457"/>
      <c r="D24" s="2457"/>
      <c r="E24" s="1029"/>
      <c r="F24" s="1029"/>
      <c r="G24" s="1030"/>
      <c r="H24" s="1027">
        <f t="shared" si="0"/>
        <v>0</v>
      </c>
    </row>
    <row r="25" spans="2:8" s="57" customFormat="1" ht="18.75" x14ac:dyDescent="0.3">
      <c r="B25" s="2456"/>
      <c r="C25" s="2457"/>
      <c r="D25" s="2457"/>
      <c r="E25" s="1029"/>
      <c r="F25" s="1029"/>
      <c r="G25" s="1030"/>
      <c r="H25" s="102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61"/>
      <c r="C33" s="2462"/>
      <c r="D33" s="2462"/>
      <c r="E33" s="1023"/>
      <c r="F33" s="1023"/>
      <c r="G33" s="1023"/>
      <c r="H33" s="1025"/>
    </row>
    <row r="34" spans="2:8" x14ac:dyDescent="0.25">
      <c r="B34" s="2461"/>
      <c r="C34" s="2462"/>
      <c r="D34" s="2462"/>
      <c r="E34" s="1023"/>
      <c r="F34" s="1023"/>
      <c r="G34" s="1023"/>
      <c r="H34" s="1025"/>
    </row>
    <row r="35" spans="2:8" ht="15.75" thickBot="1" x14ac:dyDescent="0.3">
      <c r="B35" s="2463"/>
      <c r="C35" s="2464"/>
      <c r="D35" s="2464"/>
      <c r="E35" s="1024"/>
      <c r="F35" s="1024"/>
      <c r="G35" s="1024"/>
      <c r="H35" s="1026"/>
    </row>
    <row r="36" spans="2:8" ht="18.75" x14ac:dyDescent="0.3">
      <c r="G36" s="48" t="s">
        <v>443</v>
      </c>
      <c r="H36" s="64">
        <f>SUM(H13:H25)</f>
        <v>1656.8</v>
      </c>
    </row>
    <row r="37" spans="2:8" ht="18.75" x14ac:dyDescent="0.3">
      <c r="G37" s="48" t="s">
        <v>444</v>
      </c>
      <c r="H37" s="64">
        <f>+H36*0.16</f>
        <v>265.08800000000002</v>
      </c>
    </row>
    <row r="38" spans="2:8" ht="19.5" thickBot="1" x14ac:dyDescent="0.35">
      <c r="G38" s="49" t="s">
        <v>445</v>
      </c>
      <c r="H38" s="65">
        <f>+H36+H37</f>
        <v>1921.8879999999999</v>
      </c>
    </row>
    <row r="40" spans="2:8" x14ac:dyDescent="0.25">
      <c r="B40" s="2449"/>
      <c r="C40" s="2449"/>
      <c r="D40" s="2449"/>
      <c r="E40" s="2449"/>
      <c r="F40" s="2449"/>
    </row>
    <row r="41" spans="2:8" x14ac:dyDescent="0.25">
      <c r="B41" s="2449"/>
      <c r="C41" s="2449"/>
      <c r="D41" s="2449"/>
      <c r="E41" s="2449"/>
      <c r="F41" s="2449"/>
    </row>
    <row r="42" spans="2:8" x14ac:dyDescent="0.25">
      <c r="B42" s="2460" t="s">
        <v>446</v>
      </c>
      <c r="C42" s="2460"/>
      <c r="D42" s="2460"/>
      <c r="E42" s="2460" t="s">
        <v>447</v>
      </c>
      <c r="F42" s="2460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6">
    <pageSetUpPr fitToPage="1"/>
  </sheetPr>
  <dimension ref="B1:H44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4" style="32" customWidth="1"/>
    <col min="4" max="4" width="14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-1855</v>
      </c>
      <c r="E5" s="1009" t="s">
        <v>421</v>
      </c>
      <c r="F5" s="33" t="str">
        <f>VLOOKUP(F6,OBRAS!A1:B25,2,FALSE)</f>
        <v>VALENC, ENSINO, TAJO</v>
      </c>
      <c r="G5" s="1670" t="s">
        <v>423</v>
      </c>
      <c r="H5" s="1674">
        <v>46134</v>
      </c>
    </row>
    <row r="6" spans="2:8" ht="15.75" thickBot="1" x14ac:dyDescent="0.3">
      <c r="B6" s="1669"/>
      <c r="C6" s="1671"/>
      <c r="D6" s="1673"/>
      <c r="E6" s="1010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1521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172 LIBRAMIENTO PONIENTE</v>
      </c>
      <c r="D8" s="38"/>
      <c r="E8" s="38"/>
      <c r="F8" s="37" t="s">
        <v>430</v>
      </c>
      <c r="G8" s="38" t="str">
        <f>VLOOKUP(C7,'BASE DATOS'!A1:J108,8,FALSE)</f>
        <v>TAPICERO</v>
      </c>
      <c r="H8" s="42"/>
    </row>
    <row r="9" spans="2:8" x14ac:dyDescent="0.25">
      <c r="B9" s="40" t="s">
        <v>426</v>
      </c>
      <c r="C9" s="38" t="str">
        <f>VLOOKUP(C7,'BASE DATOS'!A1:J109,4,FALSE)</f>
        <v>SAN JOSE DE ITURBIDE, GTO.</v>
      </c>
      <c r="D9" s="38"/>
      <c r="E9" s="38"/>
      <c r="F9" s="37" t="s">
        <v>431</v>
      </c>
      <c r="G9" s="50">
        <f>VLOOKUP(C7,'BASE DATOS'!A1:J109,9,FALSE)</f>
        <v>37980</v>
      </c>
      <c r="H9" s="42"/>
    </row>
    <row r="10" spans="2:8" x14ac:dyDescent="0.25">
      <c r="B10" s="40" t="s">
        <v>427</v>
      </c>
      <c r="C10" s="38" t="str">
        <f>VLOOKUP(C7,'BASE DATOS'!A1:J110,2,FALSE)</f>
        <v>GACF900205H66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419 1355910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01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1525</v>
      </c>
      <c r="C13" s="1679"/>
      <c r="D13" s="1679"/>
      <c r="E13" s="60">
        <v>1</v>
      </c>
      <c r="F13" s="60" t="s">
        <v>462</v>
      </c>
      <c r="G13" s="62">
        <v>2000</v>
      </c>
      <c r="H13" s="56">
        <f>+E13*G13</f>
        <v>2000</v>
      </c>
    </row>
    <row r="14" spans="2:8" s="57" customFormat="1" ht="18.75" x14ac:dyDescent="0.3">
      <c r="B14" s="2456" t="s">
        <v>1526</v>
      </c>
      <c r="C14" s="2457"/>
      <c r="D14" s="2457"/>
      <c r="E14" s="1029">
        <v>1</v>
      </c>
      <c r="F14" s="1029" t="s">
        <v>462</v>
      </c>
      <c r="G14" s="1030">
        <v>450</v>
      </c>
      <c r="H14" s="1027">
        <f>+E14*G14</f>
        <v>450</v>
      </c>
    </row>
    <row r="15" spans="2:8" s="57" customFormat="1" ht="18.75" x14ac:dyDescent="0.3">
      <c r="B15" s="2458" t="s">
        <v>1357</v>
      </c>
      <c r="C15" s="2459"/>
      <c r="D15" s="2459"/>
      <c r="E15" s="1029"/>
      <c r="F15" s="1029"/>
      <c r="G15" s="1030"/>
      <c r="H15" s="1027">
        <f t="shared" ref="H15:H24" si="0">+E15*G15</f>
        <v>0</v>
      </c>
    </row>
    <row r="16" spans="2:8" s="57" customFormat="1" ht="18.75" x14ac:dyDescent="0.3">
      <c r="B16" s="2456"/>
      <c r="C16" s="2457"/>
      <c r="D16" s="2457"/>
      <c r="E16" s="1029"/>
      <c r="F16" s="1029"/>
      <c r="G16" s="1030"/>
      <c r="H16" s="1027">
        <f t="shared" si="0"/>
        <v>0</v>
      </c>
    </row>
    <row r="17" spans="2:8" s="57" customFormat="1" ht="18.75" x14ac:dyDescent="0.3">
      <c r="B17" s="2456"/>
      <c r="C17" s="2457"/>
      <c r="D17" s="2457"/>
      <c r="E17" s="1029"/>
      <c r="F17" s="1029"/>
      <c r="G17" s="1030"/>
      <c r="H17" s="1027">
        <f t="shared" si="0"/>
        <v>0</v>
      </c>
    </row>
    <row r="18" spans="2:8" s="57" customFormat="1" ht="18.75" x14ac:dyDescent="0.3">
      <c r="B18" s="2456"/>
      <c r="C18" s="2457"/>
      <c r="D18" s="2457"/>
      <c r="E18" s="1029"/>
      <c r="F18" s="1029"/>
      <c r="G18" s="1030"/>
      <c r="H18" s="1027">
        <f t="shared" si="0"/>
        <v>0</v>
      </c>
    </row>
    <row r="19" spans="2:8" s="57" customFormat="1" ht="18.75" x14ac:dyDescent="0.3">
      <c r="B19" s="2456"/>
      <c r="C19" s="2457"/>
      <c r="D19" s="2457"/>
      <c r="E19" s="1029"/>
      <c r="F19" s="1029"/>
      <c r="G19" s="1030"/>
      <c r="H19" s="1027">
        <f t="shared" si="0"/>
        <v>0</v>
      </c>
    </row>
    <row r="20" spans="2:8" s="57" customFormat="1" ht="18.75" x14ac:dyDescent="0.3">
      <c r="B20" s="2456"/>
      <c r="C20" s="2457"/>
      <c r="D20" s="2457"/>
      <c r="E20" s="1029"/>
      <c r="F20" s="1029"/>
      <c r="G20" s="1030"/>
      <c r="H20" s="1027">
        <f t="shared" si="0"/>
        <v>0</v>
      </c>
    </row>
    <row r="21" spans="2:8" s="57" customFormat="1" ht="18.75" x14ac:dyDescent="0.3">
      <c r="B21" s="2456"/>
      <c r="C21" s="2457"/>
      <c r="D21" s="2457"/>
      <c r="E21" s="1029"/>
      <c r="F21" s="1029"/>
      <c r="G21" s="1030"/>
      <c r="H21" s="1027">
        <f t="shared" si="0"/>
        <v>0</v>
      </c>
    </row>
    <row r="22" spans="2:8" s="57" customFormat="1" ht="18.75" x14ac:dyDescent="0.3">
      <c r="B22" s="2456"/>
      <c r="C22" s="2457"/>
      <c r="D22" s="2457"/>
      <c r="E22" s="1029"/>
      <c r="F22" s="1029"/>
      <c r="G22" s="1030"/>
      <c r="H22" s="1027">
        <f t="shared" si="0"/>
        <v>0</v>
      </c>
    </row>
    <row r="23" spans="2:8" s="57" customFormat="1" ht="18.75" x14ac:dyDescent="0.3">
      <c r="B23" s="2456"/>
      <c r="C23" s="2457"/>
      <c r="D23" s="2457"/>
      <c r="E23" s="1029"/>
      <c r="F23" s="1029"/>
      <c r="G23" s="1030"/>
      <c r="H23" s="1027">
        <f t="shared" si="0"/>
        <v>0</v>
      </c>
    </row>
    <row r="24" spans="2:8" s="57" customFormat="1" ht="18.75" x14ac:dyDescent="0.3">
      <c r="B24" s="2456"/>
      <c r="C24" s="2457"/>
      <c r="D24" s="2457"/>
      <c r="E24" s="1029"/>
      <c r="F24" s="1029"/>
      <c r="G24" s="1030"/>
      <c r="H24" s="1027">
        <f t="shared" si="0"/>
        <v>0</v>
      </c>
    </row>
    <row r="25" spans="2:8" s="57" customFormat="1" ht="18.75" x14ac:dyDescent="0.3">
      <c r="B25" s="2456"/>
      <c r="C25" s="2457"/>
      <c r="D25" s="2457"/>
      <c r="E25" s="1029"/>
      <c r="F25" s="1029"/>
      <c r="G25" s="1030"/>
      <c r="H25" s="102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61"/>
      <c r="C33" s="2462"/>
      <c r="D33" s="2462"/>
      <c r="E33" s="1023"/>
      <c r="F33" s="1023"/>
      <c r="G33" s="1023"/>
      <c r="H33" s="1025"/>
    </row>
    <row r="34" spans="2:8" x14ac:dyDescent="0.25">
      <c r="B34" s="2461"/>
      <c r="C34" s="2462"/>
      <c r="D34" s="2462"/>
      <c r="E34" s="1023"/>
      <c r="F34" s="1023"/>
      <c r="G34" s="1023"/>
      <c r="H34" s="1025"/>
    </row>
    <row r="35" spans="2:8" ht="15.75" thickBot="1" x14ac:dyDescent="0.3">
      <c r="B35" s="2463"/>
      <c r="C35" s="2464"/>
      <c r="D35" s="2464"/>
      <c r="E35" s="1024"/>
      <c r="F35" s="1024"/>
      <c r="G35" s="1024"/>
      <c r="H35" s="1026"/>
    </row>
    <row r="36" spans="2:8" ht="18.75" x14ac:dyDescent="0.3">
      <c r="G36" s="48" t="s">
        <v>443</v>
      </c>
      <c r="H36" s="64">
        <f>SUM(H13:H25)</f>
        <v>2450</v>
      </c>
    </row>
    <row r="37" spans="2:8" ht="18.75" x14ac:dyDescent="0.3">
      <c r="G37" s="48" t="s">
        <v>444</v>
      </c>
      <c r="H37" s="64">
        <f>+H36*0.16</f>
        <v>392</v>
      </c>
    </row>
    <row r="38" spans="2:8" ht="18.75" x14ac:dyDescent="0.3">
      <c r="G38" s="75" t="s">
        <v>464</v>
      </c>
      <c r="H38" s="64">
        <f>+H36*1.25%</f>
        <v>30.625</v>
      </c>
    </row>
    <row r="39" spans="2:8" ht="18.75" x14ac:dyDescent="0.3">
      <c r="G39" s="75" t="s">
        <v>1263</v>
      </c>
      <c r="H39" s="64">
        <f>+H36*2%</f>
        <v>49</v>
      </c>
    </row>
    <row r="40" spans="2:8" ht="19.5" thickBot="1" x14ac:dyDescent="0.35">
      <c r="G40" s="49" t="s">
        <v>445</v>
      </c>
      <c r="H40" s="65">
        <f>+H36+H37-H38-H39</f>
        <v>2762.375</v>
      </c>
    </row>
    <row r="42" spans="2:8" x14ac:dyDescent="0.25">
      <c r="B42" s="2449"/>
      <c r="C42" s="2449"/>
      <c r="D42" s="2449"/>
      <c r="E42" s="2449"/>
      <c r="F42" s="2449"/>
    </row>
    <row r="43" spans="2:8" x14ac:dyDescent="0.25">
      <c r="B43" s="2449"/>
      <c r="C43" s="2449"/>
      <c r="D43" s="2449"/>
      <c r="E43" s="2449"/>
      <c r="F43" s="2449"/>
    </row>
    <row r="44" spans="2:8" x14ac:dyDescent="0.25">
      <c r="B44" s="2460" t="s">
        <v>446</v>
      </c>
      <c r="C44" s="2460"/>
      <c r="D44" s="2460"/>
      <c r="E44" s="2460" t="s">
        <v>447</v>
      </c>
      <c r="F44" s="2460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7">
    <pageSetUpPr fitToPage="1"/>
  </sheetPr>
  <dimension ref="B1:J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4.7109375" style="32" customWidth="1"/>
    <col min="5" max="8" width="17.7109375" style="32" customWidth="1"/>
    <col min="9" max="16384" width="11.42578125" style="32"/>
  </cols>
  <sheetData>
    <row r="1" spans="2:10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10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10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10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10" x14ac:dyDescent="0.25">
      <c r="B5" s="1668" t="s">
        <v>419</v>
      </c>
      <c r="C5" s="1670" t="s">
        <v>420</v>
      </c>
      <c r="D5" s="1672" t="s">
        <v>1533</v>
      </c>
      <c r="E5" s="1020" t="s">
        <v>421</v>
      </c>
      <c r="F5" s="33" t="str">
        <f>VLOOKUP(F6,OBRAS!A1:B25,2,FALSE)</f>
        <v>EL ENSINO</v>
      </c>
      <c r="G5" s="1670" t="s">
        <v>423</v>
      </c>
      <c r="H5" s="1674">
        <f ca="1">TODAY()</f>
        <v>46199</v>
      </c>
    </row>
    <row r="6" spans="2:10" ht="15.75" thickBot="1" x14ac:dyDescent="0.3">
      <c r="B6" s="1669"/>
      <c r="C6" s="1671"/>
      <c r="D6" s="1673"/>
      <c r="E6" s="1021" t="s">
        <v>422</v>
      </c>
      <c r="F6" s="34" t="s">
        <v>668</v>
      </c>
      <c r="G6" s="1671"/>
      <c r="H6" s="1675"/>
    </row>
    <row r="7" spans="2:10" x14ac:dyDescent="0.25">
      <c r="B7" s="39" t="s">
        <v>424</v>
      </c>
      <c r="C7" s="36" t="s">
        <v>1528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10" x14ac:dyDescent="0.25">
      <c r="B8" s="40" t="s">
        <v>425</v>
      </c>
      <c r="C8" s="38" t="str">
        <f>VLOOKUP(C7,'BASE DATOS'!A1:J108,3,FALSE)</f>
        <v xml:space="preserve">BLVD. JUAN JOSE TORRES LANDA OTE #6404 </v>
      </c>
      <c r="D8" s="38"/>
      <c r="E8" s="38"/>
      <c r="F8" s="37" t="s">
        <v>430</v>
      </c>
      <c r="G8" s="38" t="str">
        <f>VLOOKUP(C7,'BASE DATOS'!A1:J108,8,FALSE)</f>
        <v>BATERIAS</v>
      </c>
      <c r="H8" s="42"/>
    </row>
    <row r="9" spans="2:10" x14ac:dyDescent="0.25">
      <c r="B9" s="40" t="s">
        <v>426</v>
      </c>
      <c r="C9" s="38" t="str">
        <f>VLOOKUP(C7,'BASE DATOS'!A1:J109,4,FALSE)</f>
        <v>ACAMBARO, GTO</v>
      </c>
      <c r="D9" s="38"/>
      <c r="E9" s="38"/>
      <c r="F9" s="37" t="s">
        <v>431</v>
      </c>
      <c r="G9" s="50">
        <f>VLOOKUP(C7,'BASE DATOS'!A1:J109,9,FALSE)</f>
        <v>37530</v>
      </c>
      <c r="H9" s="42"/>
    </row>
    <row r="10" spans="2:10" x14ac:dyDescent="0.25">
      <c r="B10" s="40" t="s">
        <v>427</v>
      </c>
      <c r="C10" s="38" t="str">
        <f>VLOOKUP(C7,'BASE DATOS'!A1:J110,2,FALSE)</f>
        <v>EBA110713CN6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10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461 1048295</v>
      </c>
      <c r="H11" s="42"/>
    </row>
    <row r="12" spans="2:10" ht="15.75" thickBot="1" x14ac:dyDescent="0.3">
      <c r="B12" s="1676" t="s">
        <v>434</v>
      </c>
      <c r="C12" s="1677"/>
      <c r="D12" s="1677"/>
      <c r="E12" s="46" t="s">
        <v>435</v>
      </c>
      <c r="F12" s="1022" t="s">
        <v>436</v>
      </c>
      <c r="G12" s="46" t="s">
        <v>437</v>
      </c>
      <c r="H12" s="45" t="s">
        <v>438</v>
      </c>
      <c r="J12" s="32">
        <f>27*18</f>
        <v>486</v>
      </c>
    </row>
    <row r="13" spans="2:10" s="57" customFormat="1" ht="18.75" x14ac:dyDescent="0.3">
      <c r="B13" s="1678" t="s">
        <v>1534</v>
      </c>
      <c r="C13" s="1679"/>
      <c r="D13" s="1679"/>
      <c r="E13" s="60">
        <v>2</v>
      </c>
      <c r="F13" s="60" t="s">
        <v>1535</v>
      </c>
      <c r="G13" s="62">
        <v>3017.2413793103451</v>
      </c>
      <c r="H13" s="56">
        <f>+E13*G13</f>
        <v>6034.4827586206902</v>
      </c>
    </row>
    <row r="14" spans="2:10" s="57" customFormat="1" ht="18.75" x14ac:dyDescent="0.3">
      <c r="B14" s="2472" t="s">
        <v>925</v>
      </c>
      <c r="C14" s="2473"/>
      <c r="D14" s="2473"/>
      <c r="E14" s="1040"/>
      <c r="F14" s="1040"/>
      <c r="G14" s="1041"/>
      <c r="H14" s="1038">
        <f>+E14*G14</f>
        <v>0</v>
      </c>
    </row>
    <row r="15" spans="2:10" s="57" customFormat="1" ht="18.75" x14ac:dyDescent="0.3">
      <c r="B15" s="2470"/>
      <c r="C15" s="2471"/>
      <c r="D15" s="2471"/>
      <c r="E15" s="1040"/>
      <c r="F15" s="1040"/>
      <c r="G15" s="1041"/>
      <c r="H15" s="1038">
        <f t="shared" ref="H15:H24" si="0">+E15*G15</f>
        <v>0</v>
      </c>
    </row>
    <row r="16" spans="2:10" s="57" customFormat="1" ht="18.75" x14ac:dyDescent="0.3">
      <c r="B16" s="2470"/>
      <c r="C16" s="2471"/>
      <c r="D16" s="2471"/>
      <c r="E16" s="1040"/>
      <c r="F16" s="1040"/>
      <c r="G16" s="1041"/>
      <c r="H16" s="1038">
        <f t="shared" si="0"/>
        <v>0</v>
      </c>
    </row>
    <row r="17" spans="2:8" s="57" customFormat="1" ht="18.75" x14ac:dyDescent="0.3">
      <c r="B17" s="2470"/>
      <c r="C17" s="2471"/>
      <c r="D17" s="2471"/>
      <c r="E17" s="1040"/>
      <c r="F17" s="1040"/>
      <c r="G17" s="1041"/>
      <c r="H17" s="1038">
        <f t="shared" si="0"/>
        <v>0</v>
      </c>
    </row>
    <row r="18" spans="2:8" s="57" customFormat="1" ht="18.75" x14ac:dyDescent="0.3">
      <c r="B18" s="2470"/>
      <c r="C18" s="2471"/>
      <c r="D18" s="2471"/>
      <c r="E18" s="1040"/>
      <c r="F18" s="1040"/>
      <c r="G18" s="1041"/>
      <c r="H18" s="1038">
        <f t="shared" si="0"/>
        <v>0</v>
      </c>
    </row>
    <row r="19" spans="2:8" s="57" customFormat="1" ht="18.75" x14ac:dyDescent="0.3">
      <c r="B19" s="2470"/>
      <c r="C19" s="2471"/>
      <c r="D19" s="2471"/>
      <c r="E19" s="1040"/>
      <c r="F19" s="1040"/>
      <c r="G19" s="1041"/>
      <c r="H19" s="1038">
        <f t="shared" si="0"/>
        <v>0</v>
      </c>
    </row>
    <row r="20" spans="2:8" s="57" customFormat="1" ht="18.75" x14ac:dyDescent="0.3">
      <c r="B20" s="2470"/>
      <c r="C20" s="2471"/>
      <c r="D20" s="2471"/>
      <c r="E20" s="1040"/>
      <c r="F20" s="1040"/>
      <c r="G20" s="1041"/>
      <c r="H20" s="1038">
        <f t="shared" si="0"/>
        <v>0</v>
      </c>
    </row>
    <row r="21" spans="2:8" s="57" customFormat="1" ht="18.75" x14ac:dyDescent="0.3">
      <c r="B21" s="2470"/>
      <c r="C21" s="2471"/>
      <c r="D21" s="2471"/>
      <c r="E21" s="1040"/>
      <c r="F21" s="1040"/>
      <c r="G21" s="1041"/>
      <c r="H21" s="1038">
        <f t="shared" si="0"/>
        <v>0</v>
      </c>
    </row>
    <row r="22" spans="2:8" s="57" customFormat="1" ht="18.75" x14ac:dyDescent="0.3">
      <c r="B22" s="2470"/>
      <c r="C22" s="2471"/>
      <c r="D22" s="2471"/>
      <c r="E22" s="1040"/>
      <c r="F22" s="1040"/>
      <c r="G22" s="1041"/>
      <c r="H22" s="1038">
        <f t="shared" si="0"/>
        <v>0</v>
      </c>
    </row>
    <row r="23" spans="2:8" s="57" customFormat="1" ht="18.75" x14ac:dyDescent="0.3">
      <c r="B23" s="2470"/>
      <c r="C23" s="2471"/>
      <c r="D23" s="2471"/>
      <c r="E23" s="1040"/>
      <c r="F23" s="1040"/>
      <c r="G23" s="1041"/>
      <c r="H23" s="1038">
        <f t="shared" si="0"/>
        <v>0</v>
      </c>
    </row>
    <row r="24" spans="2:8" s="57" customFormat="1" ht="18.75" x14ac:dyDescent="0.3">
      <c r="B24" s="2470"/>
      <c r="C24" s="2471"/>
      <c r="D24" s="2471"/>
      <c r="E24" s="1040"/>
      <c r="F24" s="1040"/>
      <c r="G24" s="1041"/>
      <c r="H24" s="1038">
        <f t="shared" si="0"/>
        <v>0</v>
      </c>
    </row>
    <row r="25" spans="2:8" s="57" customFormat="1" ht="18.75" x14ac:dyDescent="0.3">
      <c r="B25" s="2470"/>
      <c r="C25" s="2471"/>
      <c r="D25" s="2471"/>
      <c r="E25" s="1040"/>
      <c r="F25" s="1040"/>
      <c r="G25" s="1041"/>
      <c r="H25" s="103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66"/>
      <c r="C33" s="2467"/>
      <c r="D33" s="2467"/>
      <c r="E33" s="1034"/>
      <c r="F33" s="1034"/>
      <c r="G33" s="1034"/>
      <c r="H33" s="1036"/>
    </row>
    <row r="34" spans="2:8" x14ac:dyDescent="0.25">
      <c r="B34" s="2466"/>
      <c r="C34" s="2467"/>
      <c r="D34" s="2467"/>
      <c r="E34" s="1034"/>
      <c r="F34" s="1034"/>
      <c r="G34" s="1034"/>
      <c r="H34" s="1036"/>
    </row>
    <row r="35" spans="2:8" ht="15.75" thickBot="1" x14ac:dyDescent="0.3">
      <c r="B35" s="2468"/>
      <c r="C35" s="2469"/>
      <c r="D35" s="2469"/>
      <c r="E35" s="1035"/>
      <c r="F35" s="1035"/>
      <c r="G35" s="1035"/>
      <c r="H35" s="1037"/>
    </row>
    <row r="36" spans="2:8" ht="18.75" x14ac:dyDescent="0.3">
      <c r="G36" s="48" t="s">
        <v>443</v>
      </c>
      <c r="H36" s="64">
        <f>SUM(H13:H25)</f>
        <v>6034.4827586206902</v>
      </c>
    </row>
    <row r="37" spans="2:8" ht="18.75" x14ac:dyDescent="0.3">
      <c r="G37" s="48" t="s">
        <v>444</v>
      </c>
      <c r="H37" s="64">
        <f>+H36*0.16</f>
        <v>965.51724137931046</v>
      </c>
    </row>
    <row r="38" spans="2:8" ht="19.5" thickBot="1" x14ac:dyDescent="0.35">
      <c r="G38" s="49" t="s">
        <v>445</v>
      </c>
      <c r="H38" s="65">
        <f>+H36+H37</f>
        <v>7000.0000000000009</v>
      </c>
    </row>
    <row r="40" spans="2:8" x14ac:dyDescent="0.25">
      <c r="B40" s="2462"/>
      <c r="C40" s="2462"/>
      <c r="D40" s="2462"/>
      <c r="E40" s="2462"/>
      <c r="F40" s="2462"/>
    </row>
    <row r="41" spans="2:8" x14ac:dyDescent="0.25">
      <c r="B41" s="2462"/>
      <c r="C41" s="2462"/>
      <c r="D41" s="2462"/>
      <c r="E41" s="2462"/>
      <c r="F41" s="2462"/>
    </row>
    <row r="42" spans="2:8" x14ac:dyDescent="0.25">
      <c r="B42" s="2465" t="s">
        <v>446</v>
      </c>
      <c r="C42" s="2465"/>
      <c r="D42" s="2465"/>
      <c r="E42" s="2465" t="s">
        <v>447</v>
      </c>
      <c r="F42" s="2465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5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8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3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-1857</v>
      </c>
      <c r="E5" s="1020" t="s">
        <v>421</v>
      </c>
      <c r="F5" s="33" t="str">
        <f>VLOOKUP(F6,OBRAS!A1:B25,2,FALSE)</f>
        <v>VALENC, ENSINO, TAJO</v>
      </c>
      <c r="G5" s="1670" t="s">
        <v>423</v>
      </c>
      <c r="H5" s="1674">
        <v>46121</v>
      </c>
    </row>
    <row r="6" spans="2:8" ht="15.75" thickBot="1" x14ac:dyDescent="0.3">
      <c r="B6" s="1669"/>
      <c r="C6" s="1671"/>
      <c r="D6" s="1673"/>
      <c r="E6" s="1021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DATOS'!A1:J107,7,FALSE)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DATOS'!A1:J108,3,FALSE)</f>
        <v>SANTA ANA #206 INT. 4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37410</v>
      </c>
      <c r="H9" s="42"/>
    </row>
    <row r="10" spans="2:8" x14ac:dyDescent="0.25">
      <c r="B10" s="40" t="s">
        <v>427</v>
      </c>
      <c r="C10" s="38" t="str">
        <f>VLOOKUP(C7,'BASE DATOS'!A1:J110,2,FALSE)</f>
        <v>HEAC841104392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02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1536</v>
      </c>
      <c r="C13" s="1679"/>
      <c r="D13" s="1679"/>
      <c r="E13" s="60">
        <v>1</v>
      </c>
      <c r="F13" s="60" t="s">
        <v>449</v>
      </c>
      <c r="G13" s="62">
        <v>2556</v>
      </c>
      <c r="H13" s="56">
        <f>+E13*G13</f>
        <v>2556</v>
      </c>
    </row>
    <row r="14" spans="2:8" s="57" customFormat="1" ht="18.75" x14ac:dyDescent="0.3">
      <c r="B14" s="2472" t="s">
        <v>1255</v>
      </c>
      <c r="C14" s="2473"/>
      <c r="D14" s="2473"/>
      <c r="E14" s="1040"/>
      <c r="F14" s="1040"/>
      <c r="G14" s="1041"/>
      <c r="H14" s="1038">
        <f>+E14*G14</f>
        <v>0</v>
      </c>
    </row>
    <row r="15" spans="2:8" s="57" customFormat="1" ht="18.75" x14ac:dyDescent="0.3">
      <c r="B15" s="2470"/>
      <c r="C15" s="2471"/>
      <c r="D15" s="2471"/>
      <c r="E15" s="1040"/>
      <c r="F15" s="1040"/>
      <c r="G15" s="1041"/>
      <c r="H15" s="1038">
        <f t="shared" ref="H15:H24" si="0">+E15*G15</f>
        <v>0</v>
      </c>
    </row>
    <row r="16" spans="2:8" s="57" customFormat="1" ht="18.75" x14ac:dyDescent="0.3">
      <c r="B16" s="2470"/>
      <c r="C16" s="2471"/>
      <c r="D16" s="2471"/>
      <c r="E16" s="1040"/>
      <c r="F16" s="1040"/>
      <c r="G16" s="1041"/>
      <c r="H16" s="1038">
        <f t="shared" si="0"/>
        <v>0</v>
      </c>
    </row>
    <row r="17" spans="2:8" s="57" customFormat="1" ht="18.75" x14ac:dyDescent="0.3">
      <c r="B17" s="2470"/>
      <c r="C17" s="2471"/>
      <c r="D17" s="2471"/>
      <c r="E17" s="1040"/>
      <c r="F17" s="1040"/>
      <c r="G17" s="1041"/>
      <c r="H17" s="1038">
        <f t="shared" si="0"/>
        <v>0</v>
      </c>
    </row>
    <row r="18" spans="2:8" s="57" customFormat="1" ht="18.75" x14ac:dyDescent="0.3">
      <c r="B18" s="2470"/>
      <c r="C18" s="2471"/>
      <c r="D18" s="2471"/>
      <c r="E18" s="1040"/>
      <c r="F18" s="1040"/>
      <c r="G18" s="1041"/>
      <c r="H18" s="1038">
        <f t="shared" si="0"/>
        <v>0</v>
      </c>
    </row>
    <row r="19" spans="2:8" s="57" customFormat="1" ht="18.75" x14ac:dyDescent="0.3">
      <c r="B19" s="2470"/>
      <c r="C19" s="2471"/>
      <c r="D19" s="2471"/>
      <c r="E19" s="1040"/>
      <c r="F19" s="1040"/>
      <c r="G19" s="1041"/>
      <c r="H19" s="1038">
        <f t="shared" si="0"/>
        <v>0</v>
      </c>
    </row>
    <row r="20" spans="2:8" s="57" customFormat="1" ht="18.75" x14ac:dyDescent="0.3">
      <c r="B20" s="2470"/>
      <c r="C20" s="2471"/>
      <c r="D20" s="2471"/>
      <c r="E20" s="1040"/>
      <c r="F20" s="1040"/>
      <c r="G20" s="1041"/>
      <c r="H20" s="1038">
        <f t="shared" si="0"/>
        <v>0</v>
      </c>
    </row>
    <row r="21" spans="2:8" s="57" customFormat="1" ht="18.75" x14ac:dyDescent="0.3">
      <c r="B21" s="2470"/>
      <c r="C21" s="2471"/>
      <c r="D21" s="2471"/>
      <c r="E21" s="1040"/>
      <c r="F21" s="1040"/>
      <c r="G21" s="1041"/>
      <c r="H21" s="1038">
        <f t="shared" si="0"/>
        <v>0</v>
      </c>
    </row>
    <row r="22" spans="2:8" s="57" customFormat="1" ht="18.75" x14ac:dyDescent="0.3">
      <c r="B22" s="2470"/>
      <c r="C22" s="2471"/>
      <c r="D22" s="2471"/>
      <c r="E22" s="1040"/>
      <c r="F22" s="1040"/>
      <c r="G22" s="1041"/>
      <c r="H22" s="1038">
        <f t="shared" si="0"/>
        <v>0</v>
      </c>
    </row>
    <row r="23" spans="2:8" s="57" customFormat="1" ht="18.75" x14ac:dyDescent="0.3">
      <c r="B23" s="2470"/>
      <c r="C23" s="2471"/>
      <c r="D23" s="2471"/>
      <c r="E23" s="1040"/>
      <c r="F23" s="1040"/>
      <c r="G23" s="1041"/>
      <c r="H23" s="1038">
        <f t="shared" si="0"/>
        <v>0</v>
      </c>
    </row>
    <row r="24" spans="2:8" s="57" customFormat="1" ht="18.75" x14ac:dyDescent="0.3">
      <c r="B24" s="2470"/>
      <c r="C24" s="2471"/>
      <c r="D24" s="2471"/>
      <c r="E24" s="1040"/>
      <c r="F24" s="1040"/>
      <c r="G24" s="1041"/>
      <c r="H24" s="1038">
        <f t="shared" si="0"/>
        <v>0</v>
      </c>
    </row>
    <row r="25" spans="2:8" s="57" customFormat="1" ht="18.75" x14ac:dyDescent="0.3">
      <c r="B25" s="2470"/>
      <c r="C25" s="2471"/>
      <c r="D25" s="2471"/>
      <c r="E25" s="1040"/>
      <c r="F25" s="1040"/>
      <c r="G25" s="1041"/>
      <c r="H25" s="103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66"/>
      <c r="C33" s="2467"/>
      <c r="D33" s="2467"/>
      <c r="E33" s="1034"/>
      <c r="F33" s="1034"/>
      <c r="G33" s="1034"/>
      <c r="H33" s="1036"/>
    </row>
    <row r="34" spans="2:8" x14ac:dyDescent="0.25">
      <c r="B34" s="2466"/>
      <c r="C34" s="2467"/>
      <c r="D34" s="2467"/>
      <c r="E34" s="1034"/>
      <c r="F34" s="1034"/>
      <c r="G34" s="1034"/>
      <c r="H34" s="1036"/>
    </row>
    <row r="35" spans="2:8" ht="15.75" thickBot="1" x14ac:dyDescent="0.3">
      <c r="B35" s="2468"/>
      <c r="C35" s="2469"/>
      <c r="D35" s="2469"/>
      <c r="E35" s="1035"/>
      <c r="F35" s="1035"/>
      <c r="G35" s="1035"/>
      <c r="H35" s="1037"/>
    </row>
    <row r="36" spans="2:8" ht="18.75" x14ac:dyDescent="0.3">
      <c r="G36" s="48" t="s">
        <v>443</v>
      </c>
      <c r="H36" s="64">
        <f>SUM(H13:H25)</f>
        <v>2556</v>
      </c>
    </row>
    <row r="37" spans="2:8" ht="18.75" x14ac:dyDescent="0.3">
      <c r="G37" s="48" t="s">
        <v>444</v>
      </c>
      <c r="H37" s="64">
        <f>+H36*0.16</f>
        <v>408.96000000000004</v>
      </c>
    </row>
    <row r="38" spans="2:8" ht="19.5" thickBot="1" x14ac:dyDescent="0.35">
      <c r="G38" s="49" t="s">
        <v>445</v>
      </c>
      <c r="H38" s="65">
        <f>+H36+H37</f>
        <v>2964.96</v>
      </c>
    </row>
    <row r="40" spans="2:8" x14ac:dyDescent="0.25">
      <c r="B40" s="2462"/>
      <c r="C40" s="2462"/>
      <c r="D40" s="2462"/>
      <c r="E40" s="2462"/>
      <c r="F40" s="2462"/>
    </row>
    <row r="41" spans="2:8" x14ac:dyDescent="0.25">
      <c r="B41" s="2462"/>
      <c r="C41" s="2462"/>
      <c r="D41" s="2462"/>
      <c r="E41" s="2462"/>
      <c r="F41" s="2462"/>
    </row>
    <row r="42" spans="2:8" x14ac:dyDescent="0.25">
      <c r="B42" s="2465" t="s">
        <v>446</v>
      </c>
      <c r="C42" s="2465"/>
      <c r="D42" s="2465"/>
      <c r="E42" s="2465" t="s">
        <v>447</v>
      </c>
      <c r="F42" s="2465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9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28515625" style="32" customWidth="1"/>
    <col min="4" max="4" width="14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1537</v>
      </c>
      <c r="E5" s="1020" t="s">
        <v>421</v>
      </c>
      <c r="F5" s="33" t="str">
        <f>VLOOKUP(F6,OBRAS!A1:B25,2,FALSE)</f>
        <v>EL TAJO</v>
      </c>
      <c r="G5" s="1670" t="s">
        <v>423</v>
      </c>
      <c r="H5" s="1674">
        <v>46121</v>
      </c>
    </row>
    <row r="6" spans="2:8" ht="15.75" thickBot="1" x14ac:dyDescent="0.3">
      <c r="B6" s="1669"/>
      <c r="C6" s="1671"/>
      <c r="D6" s="1673"/>
      <c r="E6" s="1021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DATOS'!A1:J107,7,FALSE)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DATOS'!A1:J108,3,FALSE)</f>
        <v>SANTA ANA #206 INT. 4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37410</v>
      </c>
      <c r="H9" s="42"/>
    </row>
    <row r="10" spans="2:8" x14ac:dyDescent="0.25">
      <c r="B10" s="40" t="s">
        <v>427</v>
      </c>
      <c r="C10" s="38" t="str">
        <f>VLOOKUP(C7,'BASE DATOS'!A1:J110,2,FALSE)</f>
        <v>HEAC841104392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02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762</v>
      </c>
      <c r="C13" s="1679"/>
      <c r="D13" s="1679"/>
      <c r="E13" s="60">
        <v>1</v>
      </c>
      <c r="F13" s="60" t="s">
        <v>449</v>
      </c>
      <c r="G13" s="62">
        <v>9991</v>
      </c>
      <c r="H13" s="56">
        <f>+E13*G13</f>
        <v>9991</v>
      </c>
    </row>
    <row r="14" spans="2:8" s="57" customFormat="1" ht="18.75" x14ac:dyDescent="0.3">
      <c r="B14" s="2472" t="s">
        <v>1345</v>
      </c>
      <c r="C14" s="2473"/>
      <c r="D14" s="2473"/>
      <c r="E14" s="1040"/>
      <c r="F14" s="1040"/>
      <c r="G14" s="1041"/>
      <c r="H14" s="1038">
        <f>+E14*G14</f>
        <v>0</v>
      </c>
    </row>
    <row r="15" spans="2:8" s="57" customFormat="1" ht="18.75" x14ac:dyDescent="0.3">
      <c r="B15" s="2470"/>
      <c r="C15" s="2471"/>
      <c r="D15" s="2471"/>
      <c r="E15" s="1040"/>
      <c r="F15" s="1040"/>
      <c r="G15" s="1041"/>
      <c r="H15" s="1038">
        <f t="shared" ref="H15:H24" si="0">+E15*G15</f>
        <v>0</v>
      </c>
    </row>
    <row r="16" spans="2:8" s="57" customFormat="1" ht="18.75" x14ac:dyDescent="0.3">
      <c r="B16" s="2470"/>
      <c r="C16" s="2471"/>
      <c r="D16" s="2471"/>
      <c r="E16" s="1040"/>
      <c r="F16" s="1040"/>
      <c r="G16" s="1041"/>
      <c r="H16" s="1038">
        <f t="shared" si="0"/>
        <v>0</v>
      </c>
    </row>
    <row r="17" spans="2:8" s="57" customFormat="1" ht="18.75" x14ac:dyDescent="0.3">
      <c r="B17" s="2470"/>
      <c r="C17" s="2471"/>
      <c r="D17" s="2471"/>
      <c r="E17" s="1040"/>
      <c r="F17" s="1040"/>
      <c r="G17" s="1041"/>
      <c r="H17" s="1038">
        <f t="shared" si="0"/>
        <v>0</v>
      </c>
    </row>
    <row r="18" spans="2:8" s="57" customFormat="1" ht="18.75" x14ac:dyDescent="0.3">
      <c r="B18" s="2470"/>
      <c r="C18" s="2471"/>
      <c r="D18" s="2471"/>
      <c r="E18" s="1040"/>
      <c r="F18" s="1040"/>
      <c r="G18" s="1041"/>
      <c r="H18" s="1038">
        <f t="shared" si="0"/>
        <v>0</v>
      </c>
    </row>
    <row r="19" spans="2:8" s="57" customFormat="1" ht="18.75" x14ac:dyDescent="0.3">
      <c r="B19" s="2470"/>
      <c r="C19" s="2471"/>
      <c r="D19" s="2471"/>
      <c r="E19" s="1040"/>
      <c r="F19" s="1040"/>
      <c r="G19" s="1041"/>
      <c r="H19" s="1038">
        <f t="shared" si="0"/>
        <v>0</v>
      </c>
    </row>
    <row r="20" spans="2:8" s="57" customFormat="1" ht="18.75" x14ac:dyDescent="0.3">
      <c r="B20" s="2470"/>
      <c r="C20" s="2471"/>
      <c r="D20" s="2471"/>
      <c r="E20" s="1040"/>
      <c r="F20" s="1040"/>
      <c r="G20" s="1041"/>
      <c r="H20" s="1038">
        <f t="shared" si="0"/>
        <v>0</v>
      </c>
    </row>
    <row r="21" spans="2:8" s="57" customFormat="1" ht="18.75" x14ac:dyDescent="0.3">
      <c r="B21" s="2470"/>
      <c r="C21" s="2471"/>
      <c r="D21" s="2471"/>
      <c r="E21" s="1040"/>
      <c r="F21" s="1040"/>
      <c r="G21" s="1041"/>
      <c r="H21" s="1038">
        <f t="shared" si="0"/>
        <v>0</v>
      </c>
    </row>
    <row r="22" spans="2:8" s="57" customFormat="1" ht="18.75" x14ac:dyDescent="0.3">
      <c r="B22" s="2470"/>
      <c r="C22" s="2471"/>
      <c r="D22" s="2471"/>
      <c r="E22" s="1040"/>
      <c r="F22" s="1040"/>
      <c r="G22" s="1041"/>
      <c r="H22" s="1038">
        <f t="shared" si="0"/>
        <v>0</v>
      </c>
    </row>
    <row r="23" spans="2:8" s="57" customFormat="1" ht="18.75" x14ac:dyDescent="0.3">
      <c r="B23" s="2470"/>
      <c r="C23" s="2471"/>
      <c r="D23" s="2471"/>
      <c r="E23" s="1040"/>
      <c r="F23" s="1040"/>
      <c r="G23" s="1041"/>
      <c r="H23" s="1038">
        <f t="shared" si="0"/>
        <v>0</v>
      </c>
    </row>
    <row r="24" spans="2:8" s="57" customFormat="1" ht="18.75" x14ac:dyDescent="0.3">
      <c r="B24" s="2470"/>
      <c r="C24" s="2471"/>
      <c r="D24" s="2471"/>
      <c r="E24" s="1040"/>
      <c r="F24" s="1040"/>
      <c r="G24" s="1041"/>
      <c r="H24" s="1038">
        <f t="shared" si="0"/>
        <v>0</v>
      </c>
    </row>
    <row r="25" spans="2:8" s="57" customFormat="1" ht="18.75" x14ac:dyDescent="0.3">
      <c r="B25" s="2470"/>
      <c r="C25" s="2471"/>
      <c r="D25" s="2471"/>
      <c r="E25" s="1040"/>
      <c r="F25" s="1040"/>
      <c r="G25" s="1041"/>
      <c r="H25" s="103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66"/>
      <c r="C33" s="2467"/>
      <c r="D33" s="2467"/>
      <c r="E33" s="1034"/>
      <c r="F33" s="1034"/>
      <c r="G33" s="1034"/>
      <c r="H33" s="1036"/>
    </row>
    <row r="34" spans="2:8" x14ac:dyDescent="0.25">
      <c r="B34" s="2466"/>
      <c r="C34" s="2467"/>
      <c r="D34" s="2467"/>
      <c r="E34" s="1034"/>
      <c r="F34" s="1034"/>
      <c r="G34" s="1034"/>
      <c r="H34" s="1036"/>
    </row>
    <row r="35" spans="2:8" ht="15.75" thickBot="1" x14ac:dyDescent="0.3">
      <c r="B35" s="2468"/>
      <c r="C35" s="2469"/>
      <c r="D35" s="2469"/>
      <c r="E35" s="1035"/>
      <c r="F35" s="1035"/>
      <c r="G35" s="1035"/>
      <c r="H35" s="1037"/>
    </row>
    <row r="36" spans="2:8" ht="18.75" x14ac:dyDescent="0.3">
      <c r="G36" s="48" t="s">
        <v>443</v>
      </c>
      <c r="H36" s="64">
        <f>SUM(H13:H25)</f>
        <v>9991</v>
      </c>
    </row>
    <row r="37" spans="2:8" ht="18.75" x14ac:dyDescent="0.3">
      <c r="G37" s="48" t="s">
        <v>444</v>
      </c>
      <c r="H37" s="64">
        <f>+H36*0.16</f>
        <v>1598.56</v>
      </c>
    </row>
    <row r="38" spans="2:8" ht="19.5" thickBot="1" x14ac:dyDescent="0.35">
      <c r="G38" s="49" t="s">
        <v>445</v>
      </c>
      <c r="H38" s="65">
        <f>+H36+H37</f>
        <v>11589.56</v>
      </c>
    </row>
    <row r="40" spans="2:8" x14ac:dyDescent="0.25">
      <c r="B40" s="2462"/>
      <c r="C40" s="2462"/>
      <c r="D40" s="2462"/>
      <c r="E40" s="2462"/>
      <c r="F40" s="2462"/>
    </row>
    <row r="41" spans="2:8" x14ac:dyDescent="0.25">
      <c r="B41" s="2462"/>
      <c r="C41" s="2462"/>
      <c r="D41" s="2462"/>
      <c r="E41" s="2462"/>
      <c r="F41" s="2462"/>
    </row>
    <row r="42" spans="2:8" x14ac:dyDescent="0.25">
      <c r="B42" s="2465" t="s">
        <v>446</v>
      </c>
      <c r="C42" s="2465"/>
      <c r="D42" s="2465"/>
      <c r="E42" s="2465" t="s">
        <v>447</v>
      </c>
      <c r="F42" s="2465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0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85546875" style="32" customWidth="1"/>
    <col min="4" max="4" width="15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-1859</v>
      </c>
      <c r="E5" s="1031" t="s">
        <v>421</v>
      </c>
      <c r="F5" s="33" t="str">
        <f>VLOOKUP(F6,OBRAS!A1:B25,2,FALSE)</f>
        <v>VALENC, ENSINO, TAJO</v>
      </c>
      <c r="G5" s="1670" t="s">
        <v>423</v>
      </c>
      <c r="H5" s="1674">
        <v>46129</v>
      </c>
    </row>
    <row r="6" spans="2:8" ht="15.75" thickBot="1" x14ac:dyDescent="0.3">
      <c r="B6" s="1669"/>
      <c r="C6" s="1671"/>
      <c r="D6" s="1673"/>
      <c r="E6" s="1032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DATOS'!A1:J107,7,FALSE)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DATOS'!A1:J108,3,FALSE)</f>
        <v>AV. IRRIGACION #111-BIS COL. ALFREDO VAZQUEZ BONFIL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GAPA741116TQ6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03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1538</v>
      </c>
      <c r="C13" s="1679"/>
      <c r="D13" s="1679"/>
      <c r="E13" s="60">
        <v>8</v>
      </c>
      <c r="F13" s="60" t="s">
        <v>449</v>
      </c>
      <c r="G13" s="62">
        <v>215.52</v>
      </c>
      <c r="H13" s="56">
        <f>+E13*G13</f>
        <v>1724.16</v>
      </c>
    </row>
    <row r="14" spans="2:8" s="57" customFormat="1" ht="18.75" x14ac:dyDescent="0.3">
      <c r="B14" s="2476" t="s">
        <v>1539</v>
      </c>
      <c r="C14" s="2477"/>
      <c r="D14" s="2477"/>
      <c r="E14" s="1048"/>
      <c r="F14" s="1048"/>
      <c r="G14" s="1049"/>
      <c r="H14" s="1046">
        <f>+E14*G14</f>
        <v>0</v>
      </c>
    </row>
    <row r="15" spans="2:8" s="57" customFormat="1" ht="18.75" x14ac:dyDescent="0.3">
      <c r="B15" s="2476" t="s">
        <v>1540</v>
      </c>
      <c r="C15" s="2477"/>
      <c r="D15" s="2477"/>
      <c r="E15" s="1048"/>
      <c r="F15" s="1048"/>
      <c r="G15" s="1049"/>
      <c r="H15" s="1046">
        <f t="shared" ref="H15:H24" si="0">+E15*G15</f>
        <v>0</v>
      </c>
    </row>
    <row r="16" spans="2:8" s="57" customFormat="1" ht="18.75" x14ac:dyDescent="0.3">
      <c r="B16" s="2474"/>
      <c r="C16" s="2475"/>
      <c r="D16" s="2475"/>
      <c r="E16" s="1048"/>
      <c r="F16" s="1048"/>
      <c r="G16" s="1049"/>
      <c r="H16" s="1046">
        <f t="shared" si="0"/>
        <v>0</v>
      </c>
    </row>
    <row r="17" spans="2:8" s="57" customFormat="1" ht="18.75" x14ac:dyDescent="0.3">
      <c r="B17" s="2474"/>
      <c r="C17" s="2475"/>
      <c r="D17" s="2475"/>
      <c r="E17" s="1048"/>
      <c r="F17" s="1048"/>
      <c r="G17" s="1049"/>
      <c r="H17" s="1046">
        <f t="shared" si="0"/>
        <v>0</v>
      </c>
    </row>
    <row r="18" spans="2:8" s="57" customFormat="1" ht="18.75" x14ac:dyDescent="0.3">
      <c r="B18" s="2474"/>
      <c r="C18" s="2475"/>
      <c r="D18" s="2475"/>
      <c r="E18" s="1048"/>
      <c r="F18" s="1048"/>
      <c r="G18" s="1049"/>
      <c r="H18" s="1046">
        <f t="shared" si="0"/>
        <v>0</v>
      </c>
    </row>
    <row r="19" spans="2:8" s="57" customFormat="1" ht="18.75" x14ac:dyDescent="0.3">
      <c r="B19" s="2474"/>
      <c r="C19" s="2475"/>
      <c r="D19" s="2475"/>
      <c r="E19" s="1048"/>
      <c r="F19" s="1048"/>
      <c r="G19" s="1049"/>
      <c r="H19" s="1046">
        <f t="shared" si="0"/>
        <v>0</v>
      </c>
    </row>
    <row r="20" spans="2:8" s="57" customFormat="1" ht="18.75" x14ac:dyDescent="0.3">
      <c r="B20" s="2474"/>
      <c r="C20" s="2475"/>
      <c r="D20" s="2475"/>
      <c r="E20" s="1048"/>
      <c r="F20" s="1048"/>
      <c r="G20" s="1049"/>
      <c r="H20" s="1046">
        <f t="shared" si="0"/>
        <v>0</v>
      </c>
    </row>
    <row r="21" spans="2:8" s="57" customFormat="1" ht="18.75" x14ac:dyDescent="0.3">
      <c r="B21" s="2474"/>
      <c r="C21" s="2475"/>
      <c r="D21" s="2475"/>
      <c r="E21" s="1048"/>
      <c r="F21" s="1048"/>
      <c r="G21" s="1049"/>
      <c r="H21" s="1046">
        <f t="shared" si="0"/>
        <v>0</v>
      </c>
    </row>
    <row r="22" spans="2:8" s="57" customFormat="1" ht="18.75" x14ac:dyDescent="0.3">
      <c r="B22" s="2474"/>
      <c r="C22" s="2475"/>
      <c r="D22" s="2475"/>
      <c r="E22" s="1048"/>
      <c r="F22" s="1048"/>
      <c r="G22" s="1049"/>
      <c r="H22" s="1046">
        <f t="shared" si="0"/>
        <v>0</v>
      </c>
    </row>
    <row r="23" spans="2:8" s="57" customFormat="1" ht="18.75" x14ac:dyDescent="0.3">
      <c r="B23" s="2474"/>
      <c r="C23" s="2475"/>
      <c r="D23" s="2475"/>
      <c r="E23" s="1048"/>
      <c r="F23" s="1048"/>
      <c r="G23" s="1049"/>
      <c r="H23" s="1046">
        <f t="shared" si="0"/>
        <v>0</v>
      </c>
    </row>
    <row r="24" spans="2:8" s="57" customFormat="1" ht="18.75" x14ac:dyDescent="0.3">
      <c r="B24" s="2474"/>
      <c r="C24" s="2475"/>
      <c r="D24" s="2475"/>
      <c r="E24" s="1048"/>
      <c r="F24" s="1048"/>
      <c r="G24" s="1049"/>
      <c r="H24" s="1046">
        <f t="shared" si="0"/>
        <v>0</v>
      </c>
    </row>
    <row r="25" spans="2:8" s="57" customFormat="1" ht="18.75" x14ac:dyDescent="0.3">
      <c r="B25" s="2474"/>
      <c r="C25" s="2475"/>
      <c r="D25" s="2475"/>
      <c r="E25" s="1048"/>
      <c r="F25" s="1048"/>
      <c r="G25" s="1049"/>
      <c r="H25" s="104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79"/>
      <c r="C33" s="2480"/>
      <c r="D33" s="2480"/>
      <c r="E33" s="1042"/>
      <c r="F33" s="1042"/>
      <c r="G33" s="1042"/>
      <c r="H33" s="1044"/>
    </row>
    <row r="34" spans="2:8" x14ac:dyDescent="0.25">
      <c r="B34" s="2479"/>
      <c r="C34" s="2480"/>
      <c r="D34" s="2480"/>
      <c r="E34" s="1042"/>
      <c r="F34" s="1042"/>
      <c r="G34" s="1042"/>
      <c r="H34" s="1044"/>
    </row>
    <row r="35" spans="2:8" ht="15.75" thickBot="1" x14ac:dyDescent="0.3">
      <c r="B35" s="2481"/>
      <c r="C35" s="2482"/>
      <c r="D35" s="2482"/>
      <c r="E35" s="1043"/>
      <c r="F35" s="1043"/>
      <c r="G35" s="1043"/>
      <c r="H35" s="1045"/>
    </row>
    <row r="36" spans="2:8" ht="18.75" x14ac:dyDescent="0.3">
      <c r="G36" s="48" t="s">
        <v>443</v>
      </c>
      <c r="H36" s="64">
        <f>SUM(H13:H25)</f>
        <v>1724.16</v>
      </c>
    </row>
    <row r="37" spans="2:8" ht="18.75" x14ac:dyDescent="0.3">
      <c r="G37" s="48" t="s">
        <v>444</v>
      </c>
      <c r="H37" s="64">
        <f>+H36*0.16</f>
        <v>275.86560000000003</v>
      </c>
    </row>
    <row r="38" spans="2:8" ht="19.5" thickBot="1" x14ac:dyDescent="0.35">
      <c r="G38" s="49" t="s">
        <v>445</v>
      </c>
      <c r="H38" s="65">
        <f>+H36+H37</f>
        <v>2000.0256000000002</v>
      </c>
    </row>
    <row r="40" spans="2:8" x14ac:dyDescent="0.25">
      <c r="B40" s="2467"/>
      <c r="C40" s="2467"/>
      <c r="D40" s="2467"/>
      <c r="E40" s="2467"/>
      <c r="F40" s="2467"/>
    </row>
    <row r="41" spans="2:8" x14ac:dyDescent="0.25">
      <c r="B41" s="2467"/>
      <c r="C41" s="2467"/>
      <c r="D41" s="2467"/>
      <c r="E41" s="2467"/>
      <c r="F41" s="2467"/>
    </row>
    <row r="42" spans="2:8" x14ac:dyDescent="0.25">
      <c r="B42" s="2478" t="s">
        <v>446</v>
      </c>
      <c r="C42" s="2478"/>
      <c r="D42" s="2478"/>
      <c r="E42" s="2478" t="s">
        <v>447</v>
      </c>
      <c r="F42" s="2478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1">
    <tabColor rgb="FFCC33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7109375" style="32" customWidth="1"/>
    <col min="4" max="4" width="15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1541</v>
      </c>
      <c r="E5" s="1031" t="s">
        <v>421</v>
      </c>
      <c r="F5" s="33" t="str">
        <f>VLOOKUP(F6,OBRAS!A1:B25,2,FALSE)</f>
        <v>EL ENSINO</v>
      </c>
      <c r="G5" s="1670" t="s">
        <v>423</v>
      </c>
      <c r="H5" s="1674">
        <v>46130</v>
      </c>
    </row>
    <row r="6" spans="2:8" ht="15.75" thickBot="1" x14ac:dyDescent="0.3">
      <c r="B6" s="1669"/>
      <c r="C6" s="1671"/>
      <c r="D6" s="1673"/>
      <c r="E6" s="1032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34</v>
      </c>
      <c r="D7" s="36"/>
      <c r="E7" s="36"/>
      <c r="F7" s="35" t="s">
        <v>429</v>
      </c>
      <c r="G7" s="36" t="str">
        <f>VLOOKUP(C7,'BASE DATOS'!A1:J107,7,FALSE)</f>
        <v>ventas01regsagama@gmail.com</v>
      </c>
      <c r="H7" s="41"/>
    </row>
    <row r="8" spans="2:8" x14ac:dyDescent="0.25">
      <c r="B8" s="40" t="s">
        <v>425</v>
      </c>
      <c r="C8" s="38" t="str">
        <f>VLOOKUP(C7,'BASE DATOS'!A1:J108,3,FALSE)</f>
        <v>CELAYA-SALAMANCA LIBRE KM 1.5, COL. ROSALINDA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38060</v>
      </c>
      <c r="H9" s="42"/>
    </row>
    <row r="10" spans="2:8" x14ac:dyDescent="0.25">
      <c r="B10" s="40" t="s">
        <v>427</v>
      </c>
      <c r="C10" s="38" t="str">
        <f>VLOOKUP(C7,'BASE DATOS'!A1:J110,2,FALSE)</f>
        <v>CLH020607SJ1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442 3949657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03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1542</v>
      </c>
      <c r="C13" s="1679"/>
      <c r="D13" s="1679"/>
      <c r="E13" s="60">
        <v>0.5</v>
      </c>
      <c r="F13" s="60" t="s">
        <v>620</v>
      </c>
      <c r="G13" s="62">
        <v>146.55170000000001</v>
      </c>
      <c r="H13" s="56">
        <f>+E13*G13</f>
        <v>73.275850000000005</v>
      </c>
    </row>
    <row r="14" spans="2:8" s="57" customFormat="1" ht="18.75" x14ac:dyDescent="0.3">
      <c r="B14" s="2474" t="s">
        <v>1543</v>
      </c>
      <c r="C14" s="2475"/>
      <c r="D14" s="2475"/>
      <c r="E14" s="1048">
        <v>2</v>
      </c>
      <c r="F14" s="1048" t="s">
        <v>449</v>
      </c>
      <c r="G14" s="1049">
        <v>163.79310000000001</v>
      </c>
      <c r="H14" s="1046">
        <f>+E14*G14</f>
        <v>327.58620000000002</v>
      </c>
    </row>
    <row r="15" spans="2:8" s="57" customFormat="1" ht="18.75" x14ac:dyDescent="0.3">
      <c r="B15" s="2474" t="s">
        <v>1544</v>
      </c>
      <c r="C15" s="2475"/>
      <c r="D15" s="2475"/>
      <c r="E15" s="1048">
        <v>2</v>
      </c>
      <c r="F15" s="1048" t="s">
        <v>449</v>
      </c>
      <c r="G15" s="1049">
        <v>129.31030000000001</v>
      </c>
      <c r="H15" s="1046">
        <f t="shared" ref="H15:H24" si="0">+E15*G15</f>
        <v>258.62060000000002</v>
      </c>
    </row>
    <row r="16" spans="2:8" s="57" customFormat="1" ht="18.75" x14ac:dyDescent="0.3">
      <c r="B16" s="2476" t="s">
        <v>578</v>
      </c>
      <c r="C16" s="2477"/>
      <c r="D16" s="2477"/>
      <c r="E16" s="1048"/>
      <c r="F16" s="1048"/>
      <c r="G16" s="1049"/>
      <c r="H16" s="1046">
        <f t="shared" si="0"/>
        <v>0</v>
      </c>
    </row>
    <row r="17" spans="2:8" s="57" customFormat="1" ht="18.75" x14ac:dyDescent="0.3">
      <c r="B17" s="2474"/>
      <c r="C17" s="2475"/>
      <c r="D17" s="2475"/>
      <c r="E17" s="1048"/>
      <c r="F17" s="1048"/>
      <c r="G17" s="1049"/>
      <c r="H17" s="1046">
        <f t="shared" si="0"/>
        <v>0</v>
      </c>
    </row>
    <row r="18" spans="2:8" s="57" customFormat="1" ht="18.75" x14ac:dyDescent="0.3">
      <c r="B18" s="2474"/>
      <c r="C18" s="2475"/>
      <c r="D18" s="2475"/>
      <c r="E18" s="1048"/>
      <c r="F18" s="1048"/>
      <c r="G18" s="1049"/>
      <c r="H18" s="1046">
        <f t="shared" si="0"/>
        <v>0</v>
      </c>
    </row>
    <row r="19" spans="2:8" s="57" customFormat="1" ht="18.75" x14ac:dyDescent="0.3">
      <c r="B19" s="2474"/>
      <c r="C19" s="2475"/>
      <c r="D19" s="2475"/>
      <c r="E19" s="1048"/>
      <c r="F19" s="1048"/>
      <c r="G19" s="1049"/>
      <c r="H19" s="1046">
        <f t="shared" si="0"/>
        <v>0</v>
      </c>
    </row>
    <row r="20" spans="2:8" s="57" customFormat="1" ht="18.75" x14ac:dyDescent="0.3">
      <c r="B20" s="2474"/>
      <c r="C20" s="2475"/>
      <c r="D20" s="2475"/>
      <c r="E20" s="1048"/>
      <c r="F20" s="1048"/>
      <c r="G20" s="1049"/>
      <c r="H20" s="1046">
        <f t="shared" si="0"/>
        <v>0</v>
      </c>
    </row>
    <row r="21" spans="2:8" s="57" customFormat="1" ht="18.75" x14ac:dyDescent="0.3">
      <c r="B21" s="2474"/>
      <c r="C21" s="2475"/>
      <c r="D21" s="2475"/>
      <c r="E21" s="1048"/>
      <c r="F21" s="1048"/>
      <c r="G21" s="1049"/>
      <c r="H21" s="1046">
        <f t="shared" si="0"/>
        <v>0</v>
      </c>
    </row>
    <row r="22" spans="2:8" s="57" customFormat="1" ht="18.75" x14ac:dyDescent="0.3">
      <c r="B22" s="2474"/>
      <c r="C22" s="2475"/>
      <c r="D22" s="2475"/>
      <c r="E22" s="1048"/>
      <c r="F22" s="1048"/>
      <c r="G22" s="1049"/>
      <c r="H22" s="1046">
        <f t="shared" si="0"/>
        <v>0</v>
      </c>
    </row>
    <row r="23" spans="2:8" s="57" customFormat="1" ht="18.75" x14ac:dyDescent="0.3">
      <c r="B23" s="2474"/>
      <c r="C23" s="2475"/>
      <c r="D23" s="2475"/>
      <c r="E23" s="1048"/>
      <c r="F23" s="1048"/>
      <c r="G23" s="1049"/>
      <c r="H23" s="1046">
        <f t="shared" si="0"/>
        <v>0</v>
      </c>
    </row>
    <row r="24" spans="2:8" s="57" customFormat="1" ht="18.75" x14ac:dyDescent="0.3">
      <c r="B24" s="2474"/>
      <c r="C24" s="2475"/>
      <c r="D24" s="2475"/>
      <c r="E24" s="1048"/>
      <c r="F24" s="1048"/>
      <c r="G24" s="1049"/>
      <c r="H24" s="1046">
        <f t="shared" si="0"/>
        <v>0</v>
      </c>
    </row>
    <row r="25" spans="2:8" s="57" customFormat="1" ht="18.75" x14ac:dyDescent="0.3">
      <c r="B25" s="2474"/>
      <c r="C25" s="2475"/>
      <c r="D25" s="2475"/>
      <c r="E25" s="1048"/>
      <c r="F25" s="1048"/>
      <c r="G25" s="1049"/>
      <c r="H25" s="104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79"/>
      <c r="C33" s="2480"/>
      <c r="D33" s="2480"/>
      <c r="E33" s="1042"/>
      <c r="F33" s="1042"/>
      <c r="G33" s="1042"/>
      <c r="H33" s="1044"/>
    </row>
    <row r="34" spans="2:8" x14ac:dyDescent="0.25">
      <c r="B34" s="2479"/>
      <c r="C34" s="2480"/>
      <c r="D34" s="2480"/>
      <c r="E34" s="1042"/>
      <c r="F34" s="1042"/>
      <c r="G34" s="1042"/>
      <c r="H34" s="1044"/>
    </row>
    <row r="35" spans="2:8" ht="15.75" thickBot="1" x14ac:dyDescent="0.3">
      <c r="B35" s="2481"/>
      <c r="C35" s="2482"/>
      <c r="D35" s="2482"/>
      <c r="E35" s="1043"/>
      <c r="F35" s="1043"/>
      <c r="G35" s="1043"/>
      <c r="H35" s="1045"/>
    </row>
    <row r="36" spans="2:8" ht="18.75" x14ac:dyDescent="0.3">
      <c r="G36" s="48" t="s">
        <v>443</v>
      </c>
      <c r="H36" s="64">
        <f>SUM(H13:H25)</f>
        <v>659.48265000000004</v>
      </c>
    </row>
    <row r="37" spans="2:8" ht="18.75" x14ac:dyDescent="0.3">
      <c r="G37" s="48" t="s">
        <v>444</v>
      </c>
      <c r="H37" s="64">
        <f>+H36*0.16</f>
        <v>105.51722400000001</v>
      </c>
    </row>
    <row r="38" spans="2:8" ht="19.5" thickBot="1" x14ac:dyDescent="0.35">
      <c r="G38" s="49" t="s">
        <v>445</v>
      </c>
      <c r="H38" s="65">
        <f>+H36+H37</f>
        <v>764.99987400000009</v>
      </c>
    </row>
    <row r="40" spans="2:8" x14ac:dyDescent="0.25">
      <c r="B40" s="2467"/>
      <c r="C40" s="2467"/>
      <c r="D40" s="2467"/>
      <c r="E40" s="2467"/>
      <c r="F40" s="2467"/>
    </row>
    <row r="41" spans="2:8" x14ac:dyDescent="0.25">
      <c r="B41" s="2467"/>
      <c r="C41" s="2467"/>
      <c r="D41" s="2467"/>
      <c r="E41" s="2467"/>
      <c r="F41" s="2467"/>
    </row>
    <row r="42" spans="2:8" x14ac:dyDescent="0.25">
      <c r="B42" s="2478" t="s">
        <v>446</v>
      </c>
      <c r="C42" s="2478"/>
      <c r="D42" s="2478"/>
      <c r="E42" s="2478" t="s">
        <v>447</v>
      </c>
      <c r="F42" s="2478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2">
    <tabColor rgb="FFCC33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-1861</v>
      </c>
      <c r="E5" s="1031" t="s">
        <v>421</v>
      </c>
      <c r="F5" s="33" t="str">
        <f>VLOOKUP(F6,OBRAS!A1:B25,2,FALSE)</f>
        <v>VALENC, ENSINO, TAJO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1032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34</v>
      </c>
      <c r="D7" s="36"/>
      <c r="E7" s="36"/>
      <c r="F7" s="35" t="s">
        <v>429</v>
      </c>
      <c r="G7" s="36" t="str">
        <f>VLOOKUP(C7,'BASE DATOS'!A1:J107,7,FALSE)</f>
        <v>ventas01regsagama@gmail.com</v>
      </c>
      <c r="H7" s="41"/>
    </row>
    <row r="8" spans="2:8" x14ac:dyDescent="0.25">
      <c r="B8" s="40" t="s">
        <v>425</v>
      </c>
      <c r="C8" s="38" t="str">
        <f>VLOOKUP(C7,'BASE DATOS'!A1:J108,3,FALSE)</f>
        <v>CELAYA-SALAMANCA LIBRE KM 1.5, COL. ROSALINDA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38060</v>
      </c>
      <c r="H9" s="42"/>
    </row>
    <row r="10" spans="2:8" x14ac:dyDescent="0.25">
      <c r="B10" s="40" t="s">
        <v>427</v>
      </c>
      <c r="C10" s="38" t="str">
        <f>VLOOKUP(C7,'BASE DATOS'!A1:J110,2,FALSE)</f>
        <v>CLH020607SJ1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442 3949657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03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1545</v>
      </c>
      <c r="C13" s="1679"/>
      <c r="D13" s="1679"/>
      <c r="E13" s="60">
        <v>30</v>
      </c>
      <c r="F13" s="60" t="s">
        <v>620</v>
      </c>
      <c r="G13" s="62">
        <v>112.0689</v>
      </c>
      <c r="H13" s="56">
        <f>+E13*G13</f>
        <v>3362.067</v>
      </c>
    </row>
    <row r="14" spans="2:8" s="57" customFormat="1" ht="18.75" x14ac:dyDescent="0.3">
      <c r="B14" s="2474" t="s">
        <v>1546</v>
      </c>
      <c r="C14" s="2475"/>
      <c r="D14" s="2475"/>
      <c r="E14" s="1048">
        <v>6</v>
      </c>
      <c r="F14" s="1048" t="s">
        <v>449</v>
      </c>
      <c r="G14" s="1049">
        <v>155.17240000000001</v>
      </c>
      <c r="H14" s="1046">
        <f>+E14*G14</f>
        <v>931.03440000000001</v>
      </c>
    </row>
    <row r="15" spans="2:8" s="57" customFormat="1" ht="18.75" x14ac:dyDescent="0.3">
      <c r="B15" s="2474" t="s">
        <v>1406</v>
      </c>
      <c r="C15" s="2475"/>
      <c r="D15" s="2475"/>
      <c r="E15" s="1048">
        <v>3</v>
      </c>
      <c r="F15" s="1048" t="s">
        <v>449</v>
      </c>
      <c r="G15" s="1049">
        <v>189.6551</v>
      </c>
      <c r="H15" s="1046">
        <f t="shared" ref="H15:H24" si="0">+E15*G15</f>
        <v>568.96530000000007</v>
      </c>
    </row>
    <row r="16" spans="2:8" s="57" customFormat="1" ht="18.75" x14ac:dyDescent="0.3">
      <c r="B16" s="2474" t="s">
        <v>1547</v>
      </c>
      <c r="C16" s="2475"/>
      <c r="D16" s="2475"/>
      <c r="E16" s="1048">
        <v>3</v>
      </c>
      <c r="F16" s="1048" t="s">
        <v>449</v>
      </c>
      <c r="G16" s="1049">
        <v>38.793100000000003</v>
      </c>
      <c r="H16" s="1046">
        <f t="shared" si="0"/>
        <v>116.3793</v>
      </c>
    </row>
    <row r="17" spans="2:8" s="57" customFormat="1" ht="18.75" x14ac:dyDescent="0.3">
      <c r="B17" s="2474" t="s">
        <v>1410</v>
      </c>
      <c r="C17" s="2475"/>
      <c r="D17" s="2475"/>
      <c r="E17" s="1048">
        <v>3</v>
      </c>
      <c r="F17" s="1048" t="s">
        <v>449</v>
      </c>
      <c r="G17" s="1049">
        <v>43.103400000000001</v>
      </c>
      <c r="H17" s="1046">
        <f t="shared" si="0"/>
        <v>129.31020000000001</v>
      </c>
    </row>
    <row r="18" spans="2:8" s="57" customFormat="1" ht="18.75" x14ac:dyDescent="0.3">
      <c r="B18" s="2474" t="s">
        <v>1407</v>
      </c>
      <c r="C18" s="2475"/>
      <c r="D18" s="2475"/>
      <c r="E18" s="1048">
        <v>3</v>
      </c>
      <c r="F18" s="1048" t="s">
        <v>449</v>
      </c>
      <c r="G18" s="1049">
        <v>64.655100000000004</v>
      </c>
      <c r="H18" s="1046">
        <f t="shared" si="0"/>
        <v>193.96530000000001</v>
      </c>
    </row>
    <row r="19" spans="2:8" s="57" customFormat="1" ht="18.75" x14ac:dyDescent="0.3">
      <c r="B19" s="2474"/>
      <c r="C19" s="2475"/>
      <c r="D19" s="2475"/>
      <c r="E19" s="1048"/>
      <c r="F19" s="1048"/>
      <c r="G19" s="1049"/>
      <c r="H19" s="1046">
        <f t="shared" si="0"/>
        <v>0</v>
      </c>
    </row>
    <row r="20" spans="2:8" s="57" customFormat="1" ht="18.75" x14ac:dyDescent="0.3">
      <c r="B20" s="2474"/>
      <c r="C20" s="2475"/>
      <c r="D20" s="2475"/>
      <c r="E20" s="1048"/>
      <c r="F20" s="1048"/>
      <c r="G20" s="1049"/>
      <c r="H20" s="1046">
        <f t="shared" si="0"/>
        <v>0</v>
      </c>
    </row>
    <row r="21" spans="2:8" s="57" customFormat="1" ht="18.75" x14ac:dyDescent="0.3">
      <c r="B21" s="2474"/>
      <c r="C21" s="2475"/>
      <c r="D21" s="2475"/>
      <c r="E21" s="1048"/>
      <c r="F21" s="1048"/>
      <c r="G21" s="1049"/>
      <c r="H21" s="1046">
        <f t="shared" si="0"/>
        <v>0</v>
      </c>
    </row>
    <row r="22" spans="2:8" s="57" customFormat="1" ht="18.75" x14ac:dyDescent="0.3">
      <c r="B22" s="2474"/>
      <c r="C22" s="2475"/>
      <c r="D22" s="2475"/>
      <c r="E22" s="1048"/>
      <c r="F22" s="1048"/>
      <c r="G22" s="1049"/>
      <c r="H22" s="1046">
        <f t="shared" si="0"/>
        <v>0</v>
      </c>
    </row>
    <row r="23" spans="2:8" s="57" customFormat="1" ht="18.75" x14ac:dyDescent="0.3">
      <c r="B23" s="2474"/>
      <c r="C23" s="2475"/>
      <c r="D23" s="2475"/>
      <c r="E23" s="1048"/>
      <c r="F23" s="1048"/>
      <c r="G23" s="1049"/>
      <c r="H23" s="1046">
        <f t="shared" si="0"/>
        <v>0</v>
      </c>
    </row>
    <row r="24" spans="2:8" s="57" customFormat="1" ht="18.75" x14ac:dyDescent="0.3">
      <c r="B24" s="2474"/>
      <c r="C24" s="2475"/>
      <c r="D24" s="2475"/>
      <c r="E24" s="1048"/>
      <c r="F24" s="1048"/>
      <c r="G24" s="1049"/>
      <c r="H24" s="1046">
        <f t="shared" si="0"/>
        <v>0</v>
      </c>
    </row>
    <row r="25" spans="2:8" s="57" customFormat="1" ht="18.75" x14ac:dyDescent="0.3">
      <c r="B25" s="2474"/>
      <c r="C25" s="2475"/>
      <c r="D25" s="2475"/>
      <c r="E25" s="1048"/>
      <c r="F25" s="1048"/>
      <c r="G25" s="1049"/>
      <c r="H25" s="104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79"/>
      <c r="C33" s="2480"/>
      <c r="D33" s="2480"/>
      <c r="E33" s="1042"/>
      <c r="F33" s="1042"/>
      <c r="G33" s="1042"/>
      <c r="H33" s="1044"/>
    </row>
    <row r="34" spans="2:8" x14ac:dyDescent="0.25">
      <c r="B34" s="2479"/>
      <c r="C34" s="2480"/>
      <c r="D34" s="2480"/>
      <c r="E34" s="1042"/>
      <c r="F34" s="1042"/>
      <c r="G34" s="1042"/>
      <c r="H34" s="1044"/>
    </row>
    <row r="35" spans="2:8" ht="15.75" thickBot="1" x14ac:dyDescent="0.3">
      <c r="B35" s="2481"/>
      <c r="C35" s="2482"/>
      <c r="D35" s="2482"/>
      <c r="E35" s="1043"/>
      <c r="F35" s="1043"/>
      <c r="G35" s="1043"/>
      <c r="H35" s="1045"/>
    </row>
    <row r="36" spans="2:8" ht="18.75" x14ac:dyDescent="0.3">
      <c r="G36" s="48" t="s">
        <v>443</v>
      </c>
      <c r="H36" s="64">
        <f>SUM(H13:H25)</f>
        <v>5301.7214999999987</v>
      </c>
    </row>
    <row r="37" spans="2:8" ht="18.75" x14ac:dyDescent="0.3">
      <c r="G37" s="48" t="s">
        <v>444</v>
      </c>
      <c r="H37" s="64">
        <f>+H36*0.16</f>
        <v>848.27543999999978</v>
      </c>
    </row>
    <row r="38" spans="2:8" ht="19.5" thickBot="1" x14ac:dyDescent="0.35">
      <c r="G38" s="49" t="s">
        <v>445</v>
      </c>
      <c r="H38" s="65">
        <f>+H36+H37</f>
        <v>6149.9969399999982</v>
      </c>
    </row>
    <row r="40" spans="2:8" x14ac:dyDescent="0.25">
      <c r="B40" s="2467"/>
      <c r="C40" s="2467"/>
      <c r="D40" s="2467"/>
      <c r="E40" s="2467"/>
      <c r="F40" s="2467"/>
    </row>
    <row r="41" spans="2:8" x14ac:dyDescent="0.25">
      <c r="B41" s="2467"/>
      <c r="C41" s="2467"/>
      <c r="D41" s="2467"/>
      <c r="E41" s="2467"/>
      <c r="F41" s="2467"/>
    </row>
    <row r="42" spans="2:8" x14ac:dyDescent="0.25">
      <c r="B42" s="2478" t="s">
        <v>446</v>
      </c>
      <c r="C42" s="2478"/>
      <c r="D42" s="2478"/>
      <c r="E42" s="2478" t="s">
        <v>447</v>
      </c>
      <c r="F42" s="2478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3">
    <tabColor rgb="FFFF99FF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42578125" style="32" customWidth="1"/>
    <col min="4" max="4" width="15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1548</v>
      </c>
      <c r="E5" s="1031" t="s">
        <v>421</v>
      </c>
      <c r="F5" s="33" t="str">
        <f>VLOOKUP(F6,OBRAS!A1:B25,2,FALSE)</f>
        <v>RESIDENCIAL ZURA</v>
      </c>
      <c r="G5" s="1670" t="s">
        <v>423</v>
      </c>
      <c r="H5" s="1674">
        <v>46133</v>
      </c>
    </row>
    <row r="6" spans="2:8" ht="15.75" thickBot="1" x14ac:dyDescent="0.3">
      <c r="B6" s="1669"/>
      <c r="C6" s="1671"/>
      <c r="D6" s="1673"/>
      <c r="E6" s="1032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54</v>
      </c>
      <c r="D7" s="36"/>
      <c r="E7" s="36"/>
      <c r="F7" s="35" t="s">
        <v>429</v>
      </c>
      <c r="G7" s="36" t="str">
        <f>VLOOKUP(C7,'BASE DATOS'!A1:J107,7,FALSE)</f>
        <v>mspcelaya@hotmail.com</v>
      </c>
      <c r="H7" s="41"/>
    </row>
    <row r="8" spans="2:8" x14ac:dyDescent="0.25">
      <c r="B8" s="40" t="s">
        <v>425</v>
      </c>
      <c r="C8" s="38" t="str">
        <f>VLOOKUP(C7,'BASE DATOS'!A1:J108,3,FALSE)</f>
        <v>COL. ALAMOS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38024</v>
      </c>
      <c r="H9" s="42"/>
    </row>
    <row r="10" spans="2:8" x14ac:dyDescent="0.25">
      <c r="B10" s="40" t="s">
        <v>427</v>
      </c>
      <c r="C10" s="38" t="str">
        <f>VLOOKUP(C7,'BASE DATOS'!A1:J110,2,FALSE)</f>
        <v>MSP081218MVA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461 1718993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03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1549</v>
      </c>
      <c r="C13" s="1679"/>
      <c r="D13" s="1679"/>
      <c r="E13" s="60">
        <v>2</v>
      </c>
      <c r="F13" s="60" t="s">
        <v>449</v>
      </c>
      <c r="G13" s="62">
        <v>3671.55</v>
      </c>
      <c r="H13" s="56">
        <f>+E13*G13</f>
        <v>7343.1</v>
      </c>
    </row>
    <row r="14" spans="2:8" s="57" customFormat="1" ht="18.75" x14ac:dyDescent="0.3">
      <c r="B14" s="2476" t="s">
        <v>1400</v>
      </c>
      <c r="C14" s="2477"/>
      <c r="D14" s="2477"/>
      <c r="E14" s="1048"/>
      <c r="F14" s="1048"/>
      <c r="G14" s="1049"/>
      <c r="H14" s="1046">
        <f>+E14*G14</f>
        <v>0</v>
      </c>
    </row>
    <row r="15" spans="2:8" s="57" customFormat="1" ht="18.75" x14ac:dyDescent="0.3">
      <c r="B15" s="2474"/>
      <c r="C15" s="2475"/>
      <c r="D15" s="2475"/>
      <c r="E15" s="1048"/>
      <c r="F15" s="1048"/>
      <c r="G15" s="1049"/>
      <c r="H15" s="1046">
        <f t="shared" ref="H15:H24" si="0">+E15*G15</f>
        <v>0</v>
      </c>
    </row>
    <row r="16" spans="2:8" s="57" customFormat="1" ht="18.75" x14ac:dyDescent="0.3">
      <c r="B16" s="2474"/>
      <c r="C16" s="2475"/>
      <c r="D16" s="2475"/>
      <c r="E16" s="1048"/>
      <c r="F16" s="1048"/>
      <c r="G16" s="1049"/>
      <c r="H16" s="1046">
        <f t="shared" si="0"/>
        <v>0</v>
      </c>
    </row>
    <row r="17" spans="2:8" s="57" customFormat="1" ht="18.75" x14ac:dyDescent="0.3">
      <c r="B17" s="2474"/>
      <c r="C17" s="2475"/>
      <c r="D17" s="2475"/>
      <c r="E17" s="1048"/>
      <c r="F17" s="1048"/>
      <c r="G17" s="1049"/>
      <c r="H17" s="1046">
        <f t="shared" si="0"/>
        <v>0</v>
      </c>
    </row>
    <row r="18" spans="2:8" s="57" customFormat="1" ht="18.75" x14ac:dyDescent="0.3">
      <c r="B18" s="2474"/>
      <c r="C18" s="2475"/>
      <c r="D18" s="2475"/>
      <c r="E18" s="1048"/>
      <c r="F18" s="1048"/>
      <c r="G18" s="1049"/>
      <c r="H18" s="1046">
        <f t="shared" si="0"/>
        <v>0</v>
      </c>
    </row>
    <row r="19" spans="2:8" s="57" customFormat="1" ht="18.75" x14ac:dyDescent="0.3">
      <c r="B19" s="2474"/>
      <c r="C19" s="2475"/>
      <c r="D19" s="2475"/>
      <c r="E19" s="1048"/>
      <c r="F19" s="1048"/>
      <c r="G19" s="1049"/>
      <c r="H19" s="1046">
        <f t="shared" si="0"/>
        <v>0</v>
      </c>
    </row>
    <row r="20" spans="2:8" s="57" customFormat="1" ht="18.75" x14ac:dyDescent="0.3">
      <c r="B20" s="2474"/>
      <c r="C20" s="2475"/>
      <c r="D20" s="2475"/>
      <c r="E20" s="1048"/>
      <c r="F20" s="1048"/>
      <c r="G20" s="1049"/>
      <c r="H20" s="1046">
        <f t="shared" si="0"/>
        <v>0</v>
      </c>
    </row>
    <row r="21" spans="2:8" s="57" customFormat="1" ht="18.75" x14ac:dyDescent="0.3">
      <c r="B21" s="2474"/>
      <c r="C21" s="2475"/>
      <c r="D21" s="2475"/>
      <c r="E21" s="1048"/>
      <c r="F21" s="1048"/>
      <c r="G21" s="1049"/>
      <c r="H21" s="1046">
        <f t="shared" si="0"/>
        <v>0</v>
      </c>
    </row>
    <row r="22" spans="2:8" s="57" customFormat="1" ht="18.75" x14ac:dyDescent="0.3">
      <c r="B22" s="2474"/>
      <c r="C22" s="2475"/>
      <c r="D22" s="2475"/>
      <c r="E22" s="1048"/>
      <c r="F22" s="1048"/>
      <c r="G22" s="1049"/>
      <c r="H22" s="1046">
        <f t="shared" si="0"/>
        <v>0</v>
      </c>
    </row>
    <row r="23" spans="2:8" s="57" customFormat="1" ht="18.75" x14ac:dyDescent="0.3">
      <c r="B23" s="2474"/>
      <c r="C23" s="2475"/>
      <c r="D23" s="2475"/>
      <c r="E23" s="1048"/>
      <c r="F23" s="1048"/>
      <c r="G23" s="1049"/>
      <c r="H23" s="1046">
        <f t="shared" si="0"/>
        <v>0</v>
      </c>
    </row>
    <row r="24" spans="2:8" s="57" customFormat="1" ht="18.75" x14ac:dyDescent="0.3">
      <c r="B24" s="2474"/>
      <c r="C24" s="2475"/>
      <c r="D24" s="2475"/>
      <c r="E24" s="1048"/>
      <c r="F24" s="1048"/>
      <c r="G24" s="1049"/>
      <c r="H24" s="1046">
        <f t="shared" si="0"/>
        <v>0</v>
      </c>
    </row>
    <row r="25" spans="2:8" s="57" customFormat="1" ht="18.75" x14ac:dyDescent="0.3">
      <c r="B25" s="2474"/>
      <c r="C25" s="2475"/>
      <c r="D25" s="2475"/>
      <c r="E25" s="1048"/>
      <c r="F25" s="1048"/>
      <c r="G25" s="1049"/>
      <c r="H25" s="104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79"/>
      <c r="C33" s="2480"/>
      <c r="D33" s="2480"/>
      <c r="E33" s="1042"/>
      <c r="F33" s="1042"/>
      <c r="G33" s="1042"/>
      <c r="H33" s="1044"/>
    </row>
    <row r="34" spans="2:8" x14ac:dyDescent="0.25">
      <c r="B34" s="2479"/>
      <c r="C34" s="2480"/>
      <c r="D34" s="2480"/>
      <c r="E34" s="1042"/>
      <c r="F34" s="1042"/>
      <c r="G34" s="1042"/>
      <c r="H34" s="1044"/>
    </row>
    <row r="35" spans="2:8" ht="15.75" thickBot="1" x14ac:dyDescent="0.3">
      <c r="B35" s="2481"/>
      <c r="C35" s="2482"/>
      <c r="D35" s="2482"/>
      <c r="E35" s="1043"/>
      <c r="F35" s="1043"/>
      <c r="G35" s="1043"/>
      <c r="H35" s="1045"/>
    </row>
    <row r="36" spans="2:8" ht="18.75" x14ac:dyDescent="0.3">
      <c r="G36" s="48" t="s">
        <v>443</v>
      </c>
      <c r="H36" s="64">
        <f>SUM(H13:H25)</f>
        <v>7343.1</v>
      </c>
    </row>
    <row r="37" spans="2:8" ht="18.75" x14ac:dyDescent="0.3">
      <c r="G37" s="48" t="s">
        <v>444</v>
      </c>
      <c r="H37" s="64">
        <f>+H36*0.16</f>
        <v>1174.8960000000002</v>
      </c>
    </row>
    <row r="38" spans="2:8" ht="19.5" thickBot="1" x14ac:dyDescent="0.35">
      <c r="G38" s="49" t="s">
        <v>445</v>
      </c>
      <c r="H38" s="65">
        <f>+H36+H37</f>
        <v>8517.996000000001</v>
      </c>
    </row>
    <row r="40" spans="2:8" x14ac:dyDescent="0.25">
      <c r="B40" s="2467"/>
      <c r="C40" s="2467"/>
      <c r="D40" s="2467"/>
      <c r="E40" s="2467"/>
      <c r="F40" s="2467"/>
    </row>
    <row r="41" spans="2:8" x14ac:dyDescent="0.25">
      <c r="B41" s="2467"/>
      <c r="C41" s="2467"/>
      <c r="D41" s="2467"/>
      <c r="E41" s="2467"/>
      <c r="F41" s="2467"/>
    </row>
    <row r="42" spans="2:8" x14ac:dyDescent="0.25">
      <c r="B42" s="2478" t="s">
        <v>446</v>
      </c>
      <c r="C42" s="2478"/>
      <c r="D42" s="2478"/>
      <c r="E42" s="2478" t="s">
        <v>447</v>
      </c>
      <c r="F42" s="2478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4">
    <pageSetUpPr fitToPage="1"/>
  </sheetPr>
  <dimension ref="B1:I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42578125" style="32" customWidth="1"/>
    <col min="4" max="4" width="15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-1863</v>
      </c>
      <c r="E5" s="1031" t="s">
        <v>421</v>
      </c>
      <c r="F5" s="33" t="str">
        <f>VLOOKUP(F6,OBRAS!A1:B25,2,FALSE)</f>
        <v>VALENC, ENSINO, TAJO</v>
      </c>
      <c r="G5" s="1670" t="s">
        <v>423</v>
      </c>
      <c r="H5" s="1674">
        <v>46133</v>
      </c>
    </row>
    <row r="6" spans="2:8" ht="15.75" thickBot="1" x14ac:dyDescent="0.3">
      <c r="B6" s="1669"/>
      <c r="C6" s="1671"/>
      <c r="D6" s="1673"/>
      <c r="E6" s="1032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108</v>
      </c>
      <c r="D7" s="36"/>
      <c r="E7" s="36"/>
      <c r="F7" s="35" t="s">
        <v>429</v>
      </c>
      <c r="G7" s="36" t="str">
        <f>VLOOKUP(C7,'BASE DATOS'!A1:J107,7,FALSE)</f>
        <v>redice_rfa@hotmail.com</v>
      </c>
      <c r="H7" s="41"/>
    </row>
    <row r="8" spans="2:8" x14ac:dyDescent="0.25">
      <c r="B8" s="40" t="s">
        <v>425</v>
      </c>
      <c r="C8" s="38" t="str">
        <f>VLOOKUP(C7,'BASE DATOS'!A1:J108,3,FALSE)</f>
        <v>CARR CELAYA-SALAM KM 6.5, COL. 2DA FRACC. CRESPO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38110</v>
      </c>
      <c r="H9" s="42"/>
    </row>
    <row r="10" spans="2:8" x14ac:dyDescent="0.25">
      <c r="B10" s="40" t="s">
        <v>427</v>
      </c>
      <c r="C10" s="38" t="str">
        <f>VLOOKUP(C7,'BASE DATOS'!A1:J110,2,FALSE)</f>
        <v>RUFG930725DR9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461 1181161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03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1550</v>
      </c>
      <c r="C13" s="1679"/>
      <c r="D13" s="1679"/>
      <c r="E13" s="60">
        <v>1</v>
      </c>
      <c r="F13" s="60" t="s">
        <v>449</v>
      </c>
      <c r="G13" s="62">
        <v>646.55200000000002</v>
      </c>
      <c r="H13" s="56">
        <f>+E13*G13</f>
        <v>646.55200000000002</v>
      </c>
    </row>
    <row r="14" spans="2:8" s="57" customFormat="1" ht="18.75" x14ac:dyDescent="0.3">
      <c r="B14" s="2474" t="s">
        <v>1551</v>
      </c>
      <c r="C14" s="2475"/>
      <c r="D14" s="2475"/>
      <c r="E14" s="1048">
        <v>1</v>
      </c>
      <c r="F14" s="1048" t="s">
        <v>449</v>
      </c>
      <c r="G14" s="1049">
        <v>112.07</v>
      </c>
      <c r="H14" s="1046">
        <f>+E14*G14</f>
        <v>112.07</v>
      </c>
    </row>
    <row r="15" spans="2:8" s="57" customFormat="1" ht="18.75" x14ac:dyDescent="0.3">
      <c r="B15" s="2476" t="s">
        <v>1357</v>
      </c>
      <c r="C15" s="2477"/>
      <c r="D15" s="2477"/>
      <c r="E15" s="1048"/>
      <c r="F15" s="1048"/>
      <c r="G15" s="1049"/>
      <c r="H15" s="1046">
        <f t="shared" ref="H15:H24" si="0">+E15*G15</f>
        <v>0</v>
      </c>
    </row>
    <row r="16" spans="2:8" s="57" customFormat="1" ht="18.75" x14ac:dyDescent="0.3">
      <c r="B16" s="2474"/>
      <c r="C16" s="2475"/>
      <c r="D16" s="2475"/>
      <c r="E16" s="1048"/>
      <c r="F16" s="1048"/>
      <c r="G16" s="1049"/>
      <c r="H16" s="1046">
        <f t="shared" si="0"/>
        <v>0</v>
      </c>
    </row>
    <row r="17" spans="2:9" s="57" customFormat="1" ht="18.75" x14ac:dyDescent="0.3">
      <c r="B17" s="2474"/>
      <c r="C17" s="2475"/>
      <c r="D17" s="2475"/>
      <c r="E17" s="1048"/>
      <c r="F17" s="1048"/>
      <c r="G17" s="1049"/>
      <c r="H17" s="1046">
        <f t="shared" si="0"/>
        <v>0</v>
      </c>
    </row>
    <row r="18" spans="2:9" s="57" customFormat="1" ht="18.75" x14ac:dyDescent="0.3">
      <c r="B18" s="2474"/>
      <c r="C18" s="2475"/>
      <c r="D18" s="2475"/>
      <c r="E18" s="1048"/>
      <c r="F18" s="1048"/>
      <c r="G18" s="1049"/>
      <c r="H18" s="1046">
        <f t="shared" si="0"/>
        <v>0</v>
      </c>
    </row>
    <row r="19" spans="2:9" s="57" customFormat="1" ht="18.75" x14ac:dyDescent="0.3">
      <c r="B19" s="2474"/>
      <c r="C19" s="2475"/>
      <c r="D19" s="2475"/>
      <c r="E19" s="1048"/>
      <c r="F19" s="1048"/>
      <c r="G19" s="1049"/>
      <c r="H19" s="1046">
        <f t="shared" si="0"/>
        <v>0</v>
      </c>
    </row>
    <row r="20" spans="2:9" s="57" customFormat="1" ht="18.75" x14ac:dyDescent="0.3">
      <c r="B20" s="2474"/>
      <c r="C20" s="2475"/>
      <c r="D20" s="2475"/>
      <c r="E20" s="1048"/>
      <c r="F20" s="1048"/>
      <c r="G20" s="1049"/>
      <c r="H20" s="1046">
        <f t="shared" si="0"/>
        <v>0</v>
      </c>
    </row>
    <row r="21" spans="2:9" s="57" customFormat="1" ht="18.75" x14ac:dyDescent="0.3">
      <c r="B21" s="2474"/>
      <c r="C21" s="2475"/>
      <c r="D21" s="2475"/>
      <c r="E21" s="1048"/>
      <c r="F21" s="1048"/>
      <c r="G21" s="1049"/>
      <c r="H21" s="1046">
        <f t="shared" si="0"/>
        <v>0</v>
      </c>
    </row>
    <row r="22" spans="2:9" s="57" customFormat="1" ht="18.75" x14ac:dyDescent="0.3">
      <c r="B22" s="2474"/>
      <c r="C22" s="2475"/>
      <c r="D22" s="2475"/>
      <c r="E22" s="1048"/>
      <c r="F22" s="1048"/>
      <c r="G22" s="1049"/>
      <c r="H22" s="1046">
        <f t="shared" si="0"/>
        <v>0</v>
      </c>
      <c r="I22" s="57">
        <v>12</v>
      </c>
    </row>
    <row r="23" spans="2:9" s="57" customFormat="1" ht="18.75" x14ac:dyDescent="0.3">
      <c r="B23" s="2474"/>
      <c r="C23" s="2475"/>
      <c r="D23" s="2475"/>
      <c r="E23" s="1048"/>
      <c r="F23" s="1048"/>
      <c r="G23" s="1049"/>
      <c r="H23" s="1046">
        <f t="shared" si="0"/>
        <v>0</v>
      </c>
      <c r="I23" s="57">
        <v>3</v>
      </c>
    </row>
    <row r="24" spans="2:9" s="57" customFormat="1" ht="18.75" x14ac:dyDescent="0.3">
      <c r="B24" s="2474"/>
      <c r="C24" s="2475"/>
      <c r="D24" s="2475"/>
      <c r="E24" s="1048"/>
      <c r="F24" s="1048"/>
      <c r="G24" s="1049"/>
      <c r="H24" s="1046">
        <f t="shared" si="0"/>
        <v>0</v>
      </c>
      <c r="I24" s="57">
        <f>40-I22-I23</f>
        <v>25</v>
      </c>
    </row>
    <row r="25" spans="2:9" s="57" customFormat="1" ht="18.75" x14ac:dyDescent="0.3">
      <c r="B25" s="2474"/>
      <c r="C25" s="2475"/>
      <c r="D25" s="2475"/>
      <c r="E25" s="1048"/>
      <c r="F25" s="1048"/>
      <c r="G25" s="1049"/>
      <c r="H25" s="1047"/>
    </row>
    <row r="26" spans="2:9" x14ac:dyDescent="0.25">
      <c r="B26" s="53"/>
      <c r="C26" s="47"/>
      <c r="D26" s="47"/>
      <c r="E26" s="47"/>
      <c r="F26" s="47"/>
      <c r="G26" s="47"/>
      <c r="H26" s="55"/>
    </row>
    <row r="27" spans="2:9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9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9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9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9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9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79"/>
      <c r="C33" s="2480"/>
      <c r="D33" s="2480"/>
      <c r="E33" s="1042"/>
      <c r="F33" s="1042"/>
      <c r="G33" s="1042"/>
      <c r="H33" s="1044"/>
    </row>
    <row r="34" spans="2:8" x14ac:dyDescent="0.25">
      <c r="B34" s="2479"/>
      <c r="C34" s="2480"/>
      <c r="D34" s="2480"/>
      <c r="E34" s="1042"/>
      <c r="F34" s="1042"/>
      <c r="G34" s="1042"/>
      <c r="H34" s="1044"/>
    </row>
    <row r="35" spans="2:8" ht="15.75" thickBot="1" x14ac:dyDescent="0.3">
      <c r="B35" s="2481"/>
      <c r="C35" s="2482"/>
      <c r="D35" s="2482"/>
      <c r="E35" s="1043"/>
      <c r="F35" s="1043"/>
      <c r="G35" s="1043"/>
      <c r="H35" s="1045"/>
    </row>
    <row r="36" spans="2:8" ht="18.75" x14ac:dyDescent="0.3">
      <c r="G36" s="48" t="s">
        <v>443</v>
      </c>
      <c r="H36" s="64">
        <f>SUM(H13:H25)</f>
        <v>758.62200000000007</v>
      </c>
    </row>
    <row r="37" spans="2:8" ht="18.75" x14ac:dyDescent="0.3">
      <c r="G37" s="48" t="s">
        <v>444</v>
      </c>
      <c r="H37" s="64">
        <f>+H36*0.16</f>
        <v>121.37952000000001</v>
      </c>
    </row>
    <row r="38" spans="2:8" ht="19.5" thickBot="1" x14ac:dyDescent="0.35">
      <c r="G38" s="49" t="s">
        <v>445</v>
      </c>
      <c r="H38" s="65">
        <f>+H36+H37</f>
        <v>880.00152000000003</v>
      </c>
    </row>
    <row r="40" spans="2:8" x14ac:dyDescent="0.25">
      <c r="B40" s="2467"/>
      <c r="C40" s="2467"/>
      <c r="D40" s="2467"/>
      <c r="E40" s="2467"/>
      <c r="F40" s="2467"/>
    </row>
    <row r="41" spans="2:8" x14ac:dyDescent="0.25">
      <c r="B41" s="2467"/>
      <c r="C41" s="2467"/>
      <c r="D41" s="2467"/>
      <c r="E41" s="2467"/>
      <c r="F41" s="2467"/>
    </row>
    <row r="42" spans="2:8" x14ac:dyDescent="0.25">
      <c r="B42" s="2478" t="s">
        <v>446</v>
      </c>
      <c r="C42" s="2478"/>
      <c r="D42" s="2478"/>
      <c r="E42" s="2478" t="s">
        <v>447</v>
      </c>
      <c r="F42" s="2478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5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28515625" style="32" customWidth="1"/>
    <col min="4" max="4" width="16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1552</v>
      </c>
      <c r="E5" s="1031" t="s">
        <v>421</v>
      </c>
      <c r="F5" s="33" t="str">
        <f>VLOOKUP(F6,OBRAS!A1:B25,2,FALSE)</f>
        <v>EL ENSINO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1032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108</v>
      </c>
      <c r="D7" s="36"/>
      <c r="E7" s="36"/>
      <c r="F7" s="35" t="s">
        <v>429</v>
      </c>
      <c r="G7" s="36" t="str">
        <f>VLOOKUP(C7,'BASE DATOS'!A1:J107,7,FALSE)</f>
        <v>redice_rfa@hotmail.com</v>
      </c>
      <c r="H7" s="41"/>
    </row>
    <row r="8" spans="2:8" x14ac:dyDescent="0.25">
      <c r="B8" s="40" t="s">
        <v>425</v>
      </c>
      <c r="C8" s="38" t="str">
        <f>VLOOKUP(C7,'BASE DATOS'!A1:J108,3,FALSE)</f>
        <v>CARR CELAYA-SALAM KM 6.5, COL. 2DA FRACC. CRESPO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38110</v>
      </c>
      <c r="H9" s="42"/>
    </row>
    <row r="10" spans="2:8" x14ac:dyDescent="0.25">
      <c r="B10" s="40" t="s">
        <v>427</v>
      </c>
      <c r="C10" s="38" t="str">
        <f>VLOOKUP(C7,'BASE DATOS'!A1:J110,2,FALSE)</f>
        <v>RUFG930725DR9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461 1181161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03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1553</v>
      </c>
      <c r="C13" s="1679"/>
      <c r="D13" s="1679"/>
      <c r="E13" s="60">
        <v>1</v>
      </c>
      <c r="F13" s="60" t="s">
        <v>449</v>
      </c>
      <c r="G13" s="62">
        <v>2758.6210000000001</v>
      </c>
      <c r="H13" s="56">
        <f>+E13*G13</f>
        <v>2758.6210000000001</v>
      </c>
    </row>
    <row r="14" spans="2:8" s="57" customFormat="1" ht="18.75" x14ac:dyDescent="0.3">
      <c r="B14" s="2476" t="s">
        <v>915</v>
      </c>
      <c r="C14" s="2477"/>
      <c r="D14" s="2477"/>
      <c r="E14" s="1048"/>
      <c r="F14" s="1048"/>
      <c r="G14" s="1049"/>
      <c r="H14" s="1046">
        <f>+E14*G14</f>
        <v>0</v>
      </c>
    </row>
    <row r="15" spans="2:8" s="57" customFormat="1" ht="18.75" x14ac:dyDescent="0.3">
      <c r="B15" s="2474"/>
      <c r="C15" s="2475"/>
      <c r="D15" s="2475"/>
      <c r="E15" s="1048"/>
      <c r="F15" s="1048"/>
      <c r="G15" s="1049"/>
      <c r="H15" s="1046">
        <f t="shared" ref="H15:H24" si="0">+E15*G15</f>
        <v>0</v>
      </c>
    </row>
    <row r="16" spans="2:8" s="57" customFormat="1" ht="18.75" x14ac:dyDescent="0.3">
      <c r="B16" s="2474"/>
      <c r="C16" s="2475"/>
      <c r="D16" s="2475"/>
      <c r="E16" s="1048"/>
      <c r="F16" s="1048"/>
      <c r="G16" s="1049"/>
      <c r="H16" s="1046">
        <f t="shared" si="0"/>
        <v>0</v>
      </c>
    </row>
    <row r="17" spans="2:8" s="57" customFormat="1" ht="18.75" x14ac:dyDescent="0.3">
      <c r="B17" s="2474"/>
      <c r="C17" s="2475"/>
      <c r="D17" s="2475"/>
      <c r="E17" s="1048"/>
      <c r="F17" s="1048"/>
      <c r="G17" s="1049"/>
      <c r="H17" s="1046">
        <f t="shared" si="0"/>
        <v>0</v>
      </c>
    </row>
    <row r="18" spans="2:8" s="57" customFormat="1" ht="18.75" x14ac:dyDescent="0.3">
      <c r="B18" s="2474"/>
      <c r="C18" s="2475"/>
      <c r="D18" s="2475"/>
      <c r="E18" s="1048"/>
      <c r="F18" s="1048"/>
      <c r="G18" s="1049"/>
      <c r="H18" s="1046">
        <f t="shared" si="0"/>
        <v>0</v>
      </c>
    </row>
    <row r="19" spans="2:8" s="57" customFormat="1" ht="18.75" x14ac:dyDescent="0.3">
      <c r="B19" s="2474"/>
      <c r="C19" s="2475"/>
      <c r="D19" s="2475"/>
      <c r="E19" s="1048"/>
      <c r="F19" s="1048"/>
      <c r="G19" s="1049"/>
      <c r="H19" s="1046">
        <f t="shared" si="0"/>
        <v>0</v>
      </c>
    </row>
    <row r="20" spans="2:8" s="57" customFormat="1" ht="18.75" x14ac:dyDescent="0.3">
      <c r="B20" s="2474"/>
      <c r="C20" s="2475"/>
      <c r="D20" s="2475"/>
      <c r="E20" s="1048"/>
      <c r="F20" s="1048"/>
      <c r="G20" s="1049"/>
      <c r="H20" s="1046">
        <f t="shared" si="0"/>
        <v>0</v>
      </c>
    </row>
    <row r="21" spans="2:8" s="57" customFormat="1" ht="18.75" x14ac:dyDescent="0.3">
      <c r="B21" s="2474"/>
      <c r="C21" s="2475"/>
      <c r="D21" s="2475"/>
      <c r="E21" s="1048"/>
      <c r="F21" s="1048"/>
      <c r="G21" s="1049"/>
      <c r="H21" s="1046">
        <f t="shared" si="0"/>
        <v>0</v>
      </c>
    </row>
    <row r="22" spans="2:8" s="57" customFormat="1" ht="18.75" x14ac:dyDescent="0.3">
      <c r="B22" s="2474"/>
      <c r="C22" s="2475"/>
      <c r="D22" s="2475"/>
      <c r="E22" s="1048"/>
      <c r="F22" s="1048"/>
      <c r="G22" s="1049"/>
      <c r="H22" s="1046">
        <f t="shared" si="0"/>
        <v>0</v>
      </c>
    </row>
    <row r="23" spans="2:8" s="57" customFormat="1" ht="18.75" x14ac:dyDescent="0.3">
      <c r="B23" s="2474"/>
      <c r="C23" s="2475"/>
      <c r="D23" s="2475"/>
      <c r="E23" s="1048"/>
      <c r="F23" s="1048"/>
      <c r="G23" s="1049"/>
      <c r="H23" s="1046">
        <f t="shared" si="0"/>
        <v>0</v>
      </c>
    </row>
    <row r="24" spans="2:8" s="57" customFormat="1" ht="18.75" x14ac:dyDescent="0.3">
      <c r="B24" s="2474"/>
      <c r="C24" s="2475"/>
      <c r="D24" s="2475"/>
      <c r="E24" s="1048"/>
      <c r="F24" s="1048"/>
      <c r="G24" s="1049"/>
      <c r="H24" s="1046">
        <f t="shared" si="0"/>
        <v>0</v>
      </c>
    </row>
    <row r="25" spans="2:8" s="57" customFormat="1" ht="18.75" x14ac:dyDescent="0.3">
      <c r="B25" s="2474"/>
      <c r="C25" s="2475"/>
      <c r="D25" s="2475"/>
      <c r="E25" s="1048"/>
      <c r="F25" s="1048"/>
      <c r="G25" s="1049"/>
      <c r="H25" s="104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79"/>
      <c r="C33" s="2480"/>
      <c r="D33" s="2480"/>
      <c r="E33" s="1042"/>
      <c r="F33" s="1042"/>
      <c r="G33" s="1042"/>
      <c r="H33" s="1044"/>
    </row>
    <row r="34" spans="2:8" x14ac:dyDescent="0.25">
      <c r="B34" s="2479"/>
      <c r="C34" s="2480"/>
      <c r="D34" s="2480"/>
      <c r="E34" s="1042"/>
      <c r="F34" s="1042"/>
      <c r="G34" s="1042"/>
      <c r="H34" s="1044"/>
    </row>
    <row r="35" spans="2:8" ht="15.75" thickBot="1" x14ac:dyDescent="0.3">
      <c r="B35" s="2481"/>
      <c r="C35" s="2482"/>
      <c r="D35" s="2482"/>
      <c r="E35" s="1043"/>
      <c r="F35" s="1043"/>
      <c r="G35" s="1043"/>
      <c r="H35" s="1045"/>
    </row>
    <row r="36" spans="2:8" ht="18.75" x14ac:dyDescent="0.3">
      <c r="G36" s="48" t="s">
        <v>443</v>
      </c>
      <c r="H36" s="64">
        <f>SUM(H13:H25)</f>
        <v>2758.6210000000001</v>
      </c>
    </row>
    <row r="37" spans="2:8" ht="18.75" x14ac:dyDescent="0.3">
      <c r="G37" s="48" t="s">
        <v>444</v>
      </c>
      <c r="H37" s="64">
        <f>+H36*0.16</f>
        <v>441.37936000000002</v>
      </c>
    </row>
    <row r="38" spans="2:8" ht="19.5" thickBot="1" x14ac:dyDescent="0.35">
      <c r="G38" s="49" t="s">
        <v>445</v>
      </c>
      <c r="H38" s="65">
        <f>+H36+H37</f>
        <v>3200.00036</v>
      </c>
    </row>
    <row r="40" spans="2:8" x14ac:dyDescent="0.25">
      <c r="B40" s="2467"/>
      <c r="C40" s="2467"/>
      <c r="D40" s="2467"/>
      <c r="E40" s="2467"/>
      <c r="F40" s="2467"/>
    </row>
    <row r="41" spans="2:8" x14ac:dyDescent="0.25">
      <c r="B41" s="2467"/>
      <c r="C41" s="2467"/>
      <c r="D41" s="2467"/>
      <c r="E41" s="2467"/>
      <c r="F41" s="2467"/>
    </row>
    <row r="42" spans="2:8" x14ac:dyDescent="0.25">
      <c r="B42" s="2478" t="s">
        <v>446</v>
      </c>
      <c r="C42" s="2478"/>
      <c r="D42" s="2478"/>
      <c r="E42" s="2478" t="s">
        <v>447</v>
      </c>
      <c r="F42" s="2478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6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85546875" style="32" customWidth="1"/>
    <col min="4" max="4" width="14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-1865</v>
      </c>
      <c r="E5" s="1050" t="s">
        <v>421</v>
      </c>
      <c r="F5" s="33" t="str">
        <f>VLOOKUP(F6,OBRAS!A1:B25,2,FALSE)</f>
        <v>VALENC, ENSINO, TAJO</v>
      </c>
      <c r="G5" s="1670" t="s">
        <v>423</v>
      </c>
      <c r="H5" s="1674">
        <v>46136</v>
      </c>
    </row>
    <row r="6" spans="2:8" ht="15.75" thickBot="1" x14ac:dyDescent="0.3">
      <c r="B6" s="1669"/>
      <c r="C6" s="1671"/>
      <c r="D6" s="1673"/>
      <c r="E6" s="1051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359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CARRET. ALTERNA CEL-VILLA KM. 5.86 2DA FRACC. CRESPO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38110</v>
      </c>
      <c r="H9" s="42"/>
    </row>
    <row r="10" spans="2:8" x14ac:dyDescent="0.25">
      <c r="B10" s="40" t="s">
        <v>427</v>
      </c>
      <c r="C10" s="38" t="str">
        <f>VLOOKUP(C7,'BASE DATOS'!A1:J110,2,FALSE)</f>
        <v>CST17050131A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>
        <f>VLOOKUP(C7,'BASE DATOS'!A1:J111,6,FALSE)</f>
        <v>4616140786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05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1554</v>
      </c>
      <c r="C13" s="1679"/>
      <c r="D13" s="1679"/>
      <c r="E13" s="60">
        <v>1</v>
      </c>
      <c r="F13" s="60" t="s">
        <v>449</v>
      </c>
      <c r="G13" s="62">
        <v>12758.61</v>
      </c>
      <c r="H13" s="56">
        <f>+E13*G13</f>
        <v>12758.61</v>
      </c>
    </row>
    <row r="14" spans="2:8" s="57" customFormat="1" ht="18.75" x14ac:dyDescent="0.3">
      <c r="B14" s="2485" t="s">
        <v>1555</v>
      </c>
      <c r="C14" s="2486"/>
      <c r="D14" s="2486"/>
      <c r="E14" s="1062"/>
      <c r="F14" s="1062"/>
      <c r="G14" s="1063"/>
      <c r="H14" s="1060">
        <f>+E14*G14</f>
        <v>0</v>
      </c>
    </row>
    <row r="15" spans="2:8" s="57" customFormat="1" ht="18.75" x14ac:dyDescent="0.3">
      <c r="B15" s="2483"/>
      <c r="C15" s="2484"/>
      <c r="D15" s="2484"/>
      <c r="E15" s="1062"/>
      <c r="F15" s="1062"/>
      <c r="G15" s="1063"/>
      <c r="H15" s="1060">
        <f t="shared" ref="H15:H24" si="0">+E15*G15</f>
        <v>0</v>
      </c>
    </row>
    <row r="16" spans="2:8" s="57" customFormat="1" ht="18.75" x14ac:dyDescent="0.3">
      <c r="B16" s="2483"/>
      <c r="C16" s="2484"/>
      <c r="D16" s="2484"/>
      <c r="E16" s="1062"/>
      <c r="F16" s="1062"/>
      <c r="G16" s="1063"/>
      <c r="H16" s="1060">
        <f t="shared" si="0"/>
        <v>0</v>
      </c>
    </row>
    <row r="17" spans="2:8" s="57" customFormat="1" ht="18.75" x14ac:dyDescent="0.3">
      <c r="B17" s="2483"/>
      <c r="C17" s="2484"/>
      <c r="D17" s="2484"/>
      <c r="E17" s="1062"/>
      <c r="F17" s="1062"/>
      <c r="G17" s="1063"/>
      <c r="H17" s="1060">
        <f t="shared" si="0"/>
        <v>0</v>
      </c>
    </row>
    <row r="18" spans="2:8" s="57" customFormat="1" ht="18.75" x14ac:dyDescent="0.3">
      <c r="B18" s="2483"/>
      <c r="C18" s="2484"/>
      <c r="D18" s="2484"/>
      <c r="E18" s="1062"/>
      <c r="F18" s="1062"/>
      <c r="G18" s="1063"/>
      <c r="H18" s="1060">
        <f t="shared" si="0"/>
        <v>0</v>
      </c>
    </row>
    <row r="19" spans="2:8" s="57" customFormat="1" ht="18.75" x14ac:dyDescent="0.3">
      <c r="B19" s="2483"/>
      <c r="C19" s="2484"/>
      <c r="D19" s="2484"/>
      <c r="E19" s="1062"/>
      <c r="F19" s="1062"/>
      <c r="G19" s="1063"/>
      <c r="H19" s="1060">
        <f t="shared" si="0"/>
        <v>0</v>
      </c>
    </row>
    <row r="20" spans="2:8" s="57" customFormat="1" ht="18.75" x14ac:dyDescent="0.3">
      <c r="B20" s="2483"/>
      <c r="C20" s="2484"/>
      <c r="D20" s="2484"/>
      <c r="E20" s="1062"/>
      <c r="F20" s="1062"/>
      <c r="G20" s="1063"/>
      <c r="H20" s="1060">
        <f t="shared" si="0"/>
        <v>0</v>
      </c>
    </row>
    <row r="21" spans="2:8" s="57" customFormat="1" ht="18.75" x14ac:dyDescent="0.3">
      <c r="B21" s="2483"/>
      <c r="C21" s="2484"/>
      <c r="D21" s="2484"/>
      <c r="E21" s="1062"/>
      <c r="F21" s="1062"/>
      <c r="G21" s="1063"/>
      <c r="H21" s="1060">
        <f t="shared" si="0"/>
        <v>0</v>
      </c>
    </row>
    <row r="22" spans="2:8" s="57" customFormat="1" ht="18.75" x14ac:dyDescent="0.3">
      <c r="B22" s="2483"/>
      <c r="C22" s="2484"/>
      <c r="D22" s="2484"/>
      <c r="E22" s="1062"/>
      <c r="F22" s="1062"/>
      <c r="G22" s="1063"/>
      <c r="H22" s="1060">
        <f t="shared" si="0"/>
        <v>0</v>
      </c>
    </row>
    <row r="23" spans="2:8" s="57" customFormat="1" ht="18.75" x14ac:dyDescent="0.3">
      <c r="B23" s="2483"/>
      <c r="C23" s="2484"/>
      <c r="D23" s="2484"/>
      <c r="E23" s="1062"/>
      <c r="F23" s="1062"/>
      <c r="G23" s="1063"/>
      <c r="H23" s="1060">
        <f t="shared" si="0"/>
        <v>0</v>
      </c>
    </row>
    <row r="24" spans="2:8" s="57" customFormat="1" ht="18.75" x14ac:dyDescent="0.3">
      <c r="B24" s="2483"/>
      <c r="C24" s="2484"/>
      <c r="D24" s="2484"/>
      <c r="E24" s="1062"/>
      <c r="F24" s="1062"/>
      <c r="G24" s="1063"/>
      <c r="H24" s="1060">
        <f t="shared" si="0"/>
        <v>0</v>
      </c>
    </row>
    <row r="25" spans="2:8" s="57" customFormat="1" ht="18.75" x14ac:dyDescent="0.3">
      <c r="B25" s="2483"/>
      <c r="C25" s="2484"/>
      <c r="D25" s="2484"/>
      <c r="E25" s="1062"/>
      <c r="F25" s="1062"/>
      <c r="G25" s="1063"/>
      <c r="H25" s="106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88"/>
      <c r="C33" s="2489"/>
      <c r="D33" s="2489"/>
      <c r="E33" s="1056"/>
      <c r="F33" s="1056"/>
      <c r="G33" s="1056"/>
      <c r="H33" s="1058"/>
    </row>
    <row r="34" spans="2:8" x14ac:dyDescent="0.25">
      <c r="B34" s="2488"/>
      <c r="C34" s="2489"/>
      <c r="D34" s="2489"/>
      <c r="E34" s="1056"/>
      <c r="F34" s="1056"/>
      <c r="G34" s="1056"/>
      <c r="H34" s="1058"/>
    </row>
    <row r="35" spans="2:8" ht="15.75" thickBot="1" x14ac:dyDescent="0.3">
      <c r="B35" s="2490"/>
      <c r="C35" s="2491"/>
      <c r="D35" s="2491"/>
      <c r="E35" s="1057"/>
      <c r="F35" s="1057"/>
      <c r="G35" s="1057"/>
      <c r="H35" s="1059"/>
    </row>
    <row r="36" spans="2:8" ht="18.75" x14ac:dyDescent="0.3">
      <c r="G36" s="48" t="s">
        <v>443</v>
      </c>
      <c r="H36" s="64">
        <f>SUM(H13:H25)</f>
        <v>12758.61</v>
      </c>
    </row>
    <row r="37" spans="2:8" ht="18.75" x14ac:dyDescent="0.3">
      <c r="G37" s="48" t="s">
        <v>444</v>
      </c>
      <c r="H37" s="64">
        <f>+H36*0.16</f>
        <v>2041.3776</v>
      </c>
    </row>
    <row r="38" spans="2:8" ht="19.5" thickBot="1" x14ac:dyDescent="0.35">
      <c r="G38" s="49" t="s">
        <v>445</v>
      </c>
      <c r="H38" s="65">
        <f>+H36+H37</f>
        <v>14799.9876</v>
      </c>
    </row>
    <row r="40" spans="2:8" x14ac:dyDescent="0.25">
      <c r="B40" s="2480"/>
      <c r="C40" s="2480"/>
      <c r="D40" s="2480"/>
      <c r="E40" s="2480"/>
      <c r="F40" s="2480"/>
    </row>
    <row r="41" spans="2:8" x14ac:dyDescent="0.25">
      <c r="B41" s="2480"/>
      <c r="C41" s="2480"/>
      <c r="D41" s="2480"/>
      <c r="E41" s="2480"/>
      <c r="F41" s="2480"/>
    </row>
    <row r="42" spans="2:8" x14ac:dyDescent="0.25">
      <c r="B42" s="2487" t="s">
        <v>446</v>
      </c>
      <c r="C42" s="2487"/>
      <c r="D42" s="2487"/>
      <c r="E42" s="2487" t="s">
        <v>447</v>
      </c>
      <c r="F42" s="2487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7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5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1556</v>
      </c>
      <c r="E5" s="1053" t="s">
        <v>421</v>
      </c>
      <c r="F5" s="33" t="str">
        <f>VLOOKUP(F6,OBRAS!A1:B25,2,FALSE)</f>
        <v>EL TAJO</v>
      </c>
      <c r="G5" s="1670" t="s">
        <v>423</v>
      </c>
      <c r="H5" s="1674">
        <v>46136</v>
      </c>
    </row>
    <row r="6" spans="2:8" ht="15.75" thickBot="1" x14ac:dyDescent="0.3">
      <c r="B6" s="1669"/>
      <c r="C6" s="1671"/>
      <c r="D6" s="1673"/>
      <c r="E6" s="1054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155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SAN LUIS DE LA PAZ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GTO.</v>
      </c>
      <c r="D9" s="38"/>
      <c r="E9" s="38"/>
      <c r="F9" s="37" t="s">
        <v>431</v>
      </c>
      <c r="G9" s="50">
        <f>VLOOKUP(C7,'BASE DATOS'!A1:J109,9,FALSE)</f>
        <v>37800</v>
      </c>
      <c r="H9" s="42"/>
    </row>
    <row r="10" spans="2:8" x14ac:dyDescent="0.25">
      <c r="B10" s="40" t="s">
        <v>427</v>
      </c>
      <c r="C10" s="38" t="str">
        <f>VLOOKUP(C7,'BASE DATOS'!A1:J110,2,FALSE)</f>
        <v>EIMC7206122U1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05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1557</v>
      </c>
      <c r="C13" s="1679"/>
      <c r="D13" s="1679"/>
      <c r="E13" s="60">
        <v>1</v>
      </c>
      <c r="F13" s="60" t="s">
        <v>462</v>
      </c>
      <c r="G13" s="62">
        <v>2700</v>
      </c>
      <c r="H13" s="56">
        <f>+E13*G13</f>
        <v>2700</v>
      </c>
    </row>
    <row r="14" spans="2:8" s="57" customFormat="1" ht="18.75" x14ac:dyDescent="0.3">
      <c r="B14" s="2497" t="s">
        <v>1558</v>
      </c>
      <c r="C14" s="2498"/>
      <c r="D14" s="2498"/>
      <c r="E14" s="1073"/>
      <c r="F14" s="1073"/>
      <c r="G14" s="1074"/>
      <c r="H14" s="1071">
        <f>+E14*G14</f>
        <v>0</v>
      </c>
    </row>
    <row r="15" spans="2:8" s="57" customFormat="1" ht="18.75" x14ac:dyDescent="0.3">
      <c r="B15" s="2497"/>
      <c r="C15" s="2498"/>
      <c r="D15" s="2498"/>
      <c r="E15" s="1073"/>
      <c r="F15" s="1073"/>
      <c r="G15" s="1074"/>
      <c r="H15" s="1071">
        <f t="shared" ref="H15:H24" si="0">+E15*G15</f>
        <v>0</v>
      </c>
    </row>
    <row r="16" spans="2:8" s="57" customFormat="1" ht="18.75" x14ac:dyDescent="0.3">
      <c r="B16" s="2497"/>
      <c r="C16" s="2498"/>
      <c r="D16" s="2498"/>
      <c r="E16" s="1073"/>
      <c r="F16" s="1073"/>
      <c r="G16" s="1074"/>
      <c r="H16" s="1071">
        <f t="shared" si="0"/>
        <v>0</v>
      </c>
    </row>
    <row r="17" spans="2:8" s="57" customFormat="1" ht="18.75" x14ac:dyDescent="0.3">
      <c r="B17" s="2497"/>
      <c r="C17" s="2498"/>
      <c r="D17" s="2498"/>
      <c r="E17" s="1073"/>
      <c r="F17" s="1073"/>
      <c r="G17" s="1074"/>
      <c r="H17" s="1071">
        <f t="shared" si="0"/>
        <v>0</v>
      </c>
    </row>
    <row r="18" spans="2:8" s="57" customFormat="1" ht="18.75" x14ac:dyDescent="0.3">
      <c r="B18" s="2497"/>
      <c r="C18" s="2498"/>
      <c r="D18" s="2498"/>
      <c r="E18" s="1073"/>
      <c r="F18" s="1073"/>
      <c r="G18" s="1074"/>
      <c r="H18" s="1071">
        <f t="shared" si="0"/>
        <v>0</v>
      </c>
    </row>
    <row r="19" spans="2:8" s="57" customFormat="1" ht="18.75" x14ac:dyDescent="0.3">
      <c r="B19" s="2497"/>
      <c r="C19" s="2498"/>
      <c r="D19" s="2498"/>
      <c r="E19" s="1073"/>
      <c r="F19" s="1073"/>
      <c r="G19" s="1074"/>
      <c r="H19" s="1071">
        <f t="shared" si="0"/>
        <v>0</v>
      </c>
    </row>
    <row r="20" spans="2:8" s="57" customFormat="1" ht="18.75" x14ac:dyDescent="0.3">
      <c r="B20" s="2497"/>
      <c r="C20" s="2498"/>
      <c r="D20" s="2498"/>
      <c r="E20" s="1073"/>
      <c r="F20" s="1073"/>
      <c r="G20" s="1074"/>
      <c r="H20" s="1071">
        <f t="shared" si="0"/>
        <v>0</v>
      </c>
    </row>
    <row r="21" spans="2:8" s="57" customFormat="1" ht="18.75" x14ac:dyDescent="0.3">
      <c r="B21" s="2497"/>
      <c r="C21" s="2498"/>
      <c r="D21" s="2498"/>
      <c r="E21" s="1073"/>
      <c r="F21" s="1073"/>
      <c r="G21" s="1074"/>
      <c r="H21" s="1071">
        <f t="shared" si="0"/>
        <v>0</v>
      </c>
    </row>
    <row r="22" spans="2:8" s="57" customFormat="1" ht="18.75" x14ac:dyDescent="0.3">
      <c r="B22" s="2497"/>
      <c r="C22" s="2498"/>
      <c r="D22" s="2498"/>
      <c r="E22" s="1073"/>
      <c r="F22" s="1073"/>
      <c r="G22" s="1074"/>
      <c r="H22" s="1071">
        <f t="shared" si="0"/>
        <v>0</v>
      </c>
    </row>
    <row r="23" spans="2:8" s="57" customFormat="1" ht="18.75" x14ac:dyDescent="0.3">
      <c r="B23" s="2497"/>
      <c r="C23" s="2498"/>
      <c r="D23" s="2498"/>
      <c r="E23" s="1073"/>
      <c r="F23" s="1073"/>
      <c r="G23" s="1074"/>
      <c r="H23" s="1071">
        <f t="shared" si="0"/>
        <v>0</v>
      </c>
    </row>
    <row r="24" spans="2:8" s="57" customFormat="1" ht="18.75" x14ac:dyDescent="0.3">
      <c r="B24" s="2497"/>
      <c r="C24" s="2498"/>
      <c r="D24" s="2498"/>
      <c r="E24" s="1073"/>
      <c r="F24" s="1073"/>
      <c r="G24" s="1074"/>
      <c r="H24" s="1071">
        <f t="shared" si="0"/>
        <v>0</v>
      </c>
    </row>
    <row r="25" spans="2:8" s="57" customFormat="1" ht="18.75" x14ac:dyDescent="0.3">
      <c r="B25" s="2497"/>
      <c r="C25" s="2498"/>
      <c r="D25" s="2498"/>
      <c r="E25" s="1073"/>
      <c r="F25" s="1073"/>
      <c r="G25" s="1074"/>
      <c r="H25" s="107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493"/>
      <c r="C33" s="2494"/>
      <c r="D33" s="2494"/>
      <c r="E33" s="1067"/>
      <c r="F33" s="1067"/>
      <c r="G33" s="1067"/>
      <c r="H33" s="1069"/>
    </row>
    <row r="34" spans="2:8" x14ac:dyDescent="0.25">
      <c r="B34" s="2493"/>
      <c r="C34" s="2494"/>
      <c r="D34" s="2494"/>
      <c r="E34" s="1067"/>
      <c r="F34" s="1067"/>
      <c r="G34" s="1067"/>
      <c r="H34" s="1069"/>
    </row>
    <row r="35" spans="2:8" ht="15.75" thickBot="1" x14ac:dyDescent="0.3">
      <c r="B35" s="2495"/>
      <c r="C35" s="2496"/>
      <c r="D35" s="2496"/>
      <c r="E35" s="1068"/>
      <c r="F35" s="1068"/>
      <c r="G35" s="1068"/>
      <c r="H35" s="1070"/>
    </row>
    <row r="36" spans="2:8" ht="18.75" x14ac:dyDescent="0.3">
      <c r="G36" s="48" t="s">
        <v>443</v>
      </c>
      <c r="H36" s="64">
        <f>SUM(H13:H25)</f>
        <v>2700</v>
      </c>
    </row>
    <row r="37" spans="2:8" ht="18.75" x14ac:dyDescent="0.3">
      <c r="G37" s="48" t="s">
        <v>444</v>
      </c>
      <c r="H37" s="64">
        <f>+H36*0.16</f>
        <v>432</v>
      </c>
    </row>
    <row r="38" spans="2:8" ht="19.5" thickBot="1" x14ac:dyDescent="0.35">
      <c r="G38" s="49" t="s">
        <v>445</v>
      </c>
      <c r="H38" s="65">
        <f>+H36+H37</f>
        <v>3132</v>
      </c>
    </row>
    <row r="40" spans="2:8" x14ac:dyDescent="0.25">
      <c r="B40" s="2489"/>
      <c r="C40" s="2489"/>
      <c r="D40" s="2489"/>
      <c r="E40" s="2489"/>
      <c r="F40" s="2489"/>
    </row>
    <row r="41" spans="2:8" x14ac:dyDescent="0.25">
      <c r="B41" s="2489"/>
      <c r="C41" s="2489"/>
      <c r="D41" s="2489"/>
      <c r="E41" s="2489"/>
      <c r="F41" s="2489"/>
    </row>
    <row r="42" spans="2:8" x14ac:dyDescent="0.25">
      <c r="B42" s="2492" t="s">
        <v>446</v>
      </c>
      <c r="C42" s="2492"/>
      <c r="D42" s="2492"/>
      <c r="E42" s="2492" t="s">
        <v>447</v>
      </c>
      <c r="F42" s="2492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8">
    <pageSetUpPr fitToPage="1"/>
  </sheetPr>
  <dimension ref="B1:H42"/>
  <sheetViews>
    <sheetView topLeftCell="A2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85546875" style="32" customWidth="1"/>
    <col min="4" max="4" width="15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1561</v>
      </c>
      <c r="E5" s="1064" t="s">
        <v>421</v>
      </c>
      <c r="F5" s="33" t="str">
        <f>VLOOKUP(F6,OBRAS!A1:B25,2,FALSE)</f>
        <v>LA VALENCIA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1065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330</v>
      </c>
      <c r="D7" s="36"/>
      <c r="E7" s="36"/>
      <c r="F7" s="35" t="s">
        <v>429</v>
      </c>
      <c r="G7" s="36" t="str">
        <f>VLOOKUP(C7,'BASE DATOS'!A1:J107,7,FALSE)</f>
        <v>tsm9807@prodigy.net.mx</v>
      </c>
      <c r="H7" s="41"/>
    </row>
    <row r="8" spans="2:8" x14ac:dyDescent="0.25">
      <c r="B8" s="40" t="s">
        <v>425</v>
      </c>
      <c r="C8" s="38" t="str">
        <f>VLOOKUP(C7,'BASE DATOS'!A1:J108,3,FALSE)</f>
        <v>AV. LAZARO CARDENAS #244 COL. LAS FLORES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38090</v>
      </c>
      <c r="H9" s="42"/>
    </row>
    <row r="10" spans="2:8" x14ac:dyDescent="0.25">
      <c r="B10" s="40" t="s">
        <v>427</v>
      </c>
      <c r="C10" s="38" t="str">
        <f>VLOOKUP(C7,'BASE DATOS'!A1:J110,2,FALSE)</f>
        <v>TCE980713UL0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461 6124755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06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1559</v>
      </c>
      <c r="C13" s="1679"/>
      <c r="D13" s="1679"/>
      <c r="E13" s="60">
        <v>1</v>
      </c>
      <c r="F13" s="60" t="s">
        <v>449</v>
      </c>
      <c r="G13" s="62">
        <v>2417.86</v>
      </c>
      <c r="H13" s="56">
        <f>+E13*G13</f>
        <v>2417.86</v>
      </c>
    </row>
    <row r="14" spans="2:8" s="57" customFormat="1" ht="18.75" x14ac:dyDescent="0.3">
      <c r="B14" s="2499" t="s">
        <v>1560</v>
      </c>
      <c r="C14" s="2500"/>
      <c r="D14" s="2500"/>
      <c r="E14" s="1084"/>
      <c r="F14" s="1084"/>
      <c r="G14" s="1085"/>
      <c r="H14" s="1082">
        <f>+E14*G14</f>
        <v>0</v>
      </c>
    </row>
    <row r="15" spans="2:8" s="57" customFormat="1" ht="18.75" x14ac:dyDescent="0.3">
      <c r="B15" s="2501" t="s">
        <v>896</v>
      </c>
      <c r="C15" s="2502"/>
      <c r="D15" s="2502"/>
      <c r="E15" s="1084"/>
      <c r="F15" s="1084"/>
      <c r="G15" s="1085"/>
      <c r="H15" s="1082">
        <f t="shared" ref="H15:H24" si="0">+E15*G15</f>
        <v>0</v>
      </c>
    </row>
    <row r="16" spans="2:8" s="57" customFormat="1" ht="18.75" x14ac:dyDescent="0.3">
      <c r="B16" s="2499"/>
      <c r="C16" s="2500"/>
      <c r="D16" s="2500"/>
      <c r="E16" s="1084"/>
      <c r="F16" s="1084"/>
      <c r="G16" s="1085"/>
      <c r="H16" s="1082">
        <f t="shared" si="0"/>
        <v>0</v>
      </c>
    </row>
    <row r="17" spans="2:8" s="57" customFormat="1" ht="18.75" x14ac:dyDescent="0.3">
      <c r="B17" s="2499"/>
      <c r="C17" s="2500"/>
      <c r="D17" s="2500"/>
      <c r="E17" s="1084"/>
      <c r="F17" s="1084"/>
      <c r="G17" s="1085"/>
      <c r="H17" s="1082">
        <f t="shared" si="0"/>
        <v>0</v>
      </c>
    </row>
    <row r="18" spans="2:8" s="57" customFormat="1" ht="18.75" x14ac:dyDescent="0.3">
      <c r="B18" s="2499"/>
      <c r="C18" s="2500"/>
      <c r="D18" s="2500"/>
      <c r="E18" s="1084"/>
      <c r="F18" s="1084"/>
      <c r="G18" s="1085"/>
      <c r="H18" s="1082">
        <f t="shared" si="0"/>
        <v>0</v>
      </c>
    </row>
    <row r="19" spans="2:8" s="57" customFormat="1" ht="18.75" x14ac:dyDescent="0.3">
      <c r="B19" s="2499"/>
      <c r="C19" s="2500"/>
      <c r="D19" s="2500"/>
      <c r="E19" s="1084"/>
      <c r="F19" s="1084"/>
      <c r="G19" s="1085"/>
      <c r="H19" s="1082">
        <f t="shared" si="0"/>
        <v>0</v>
      </c>
    </row>
    <row r="20" spans="2:8" s="57" customFormat="1" ht="18.75" x14ac:dyDescent="0.3">
      <c r="B20" s="2499"/>
      <c r="C20" s="2500"/>
      <c r="D20" s="2500"/>
      <c r="E20" s="1084"/>
      <c r="F20" s="1084"/>
      <c r="G20" s="1085"/>
      <c r="H20" s="1082">
        <f t="shared" si="0"/>
        <v>0</v>
      </c>
    </row>
    <row r="21" spans="2:8" s="57" customFormat="1" ht="18.75" x14ac:dyDescent="0.3">
      <c r="B21" s="2499"/>
      <c r="C21" s="2500"/>
      <c r="D21" s="2500"/>
      <c r="E21" s="1084"/>
      <c r="F21" s="1084"/>
      <c r="G21" s="1085"/>
      <c r="H21" s="1082">
        <f t="shared" si="0"/>
        <v>0</v>
      </c>
    </row>
    <row r="22" spans="2:8" s="57" customFormat="1" ht="18.75" x14ac:dyDescent="0.3">
      <c r="B22" s="2499"/>
      <c r="C22" s="2500"/>
      <c r="D22" s="2500"/>
      <c r="E22" s="1084"/>
      <c r="F22" s="1084"/>
      <c r="G22" s="1085"/>
      <c r="H22" s="1082">
        <f t="shared" si="0"/>
        <v>0</v>
      </c>
    </row>
    <row r="23" spans="2:8" s="57" customFormat="1" ht="18.75" x14ac:dyDescent="0.3">
      <c r="B23" s="2499"/>
      <c r="C23" s="2500"/>
      <c r="D23" s="2500"/>
      <c r="E23" s="1084"/>
      <c r="F23" s="1084"/>
      <c r="G23" s="1085"/>
      <c r="H23" s="1082">
        <f t="shared" si="0"/>
        <v>0</v>
      </c>
    </row>
    <row r="24" spans="2:8" s="57" customFormat="1" ht="18.75" x14ac:dyDescent="0.3">
      <c r="B24" s="2499"/>
      <c r="C24" s="2500"/>
      <c r="D24" s="2500"/>
      <c r="E24" s="1084"/>
      <c r="F24" s="1084"/>
      <c r="G24" s="1085"/>
      <c r="H24" s="1082">
        <f t="shared" si="0"/>
        <v>0</v>
      </c>
    </row>
    <row r="25" spans="2:8" s="57" customFormat="1" ht="18.75" x14ac:dyDescent="0.3">
      <c r="B25" s="2499"/>
      <c r="C25" s="2500"/>
      <c r="D25" s="2500"/>
      <c r="E25" s="1084"/>
      <c r="F25" s="1084"/>
      <c r="G25" s="1085"/>
      <c r="H25" s="108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04"/>
      <c r="C33" s="2505"/>
      <c r="D33" s="2505"/>
      <c r="E33" s="1078"/>
      <c r="F33" s="1078"/>
      <c r="G33" s="1078"/>
      <c r="H33" s="1080"/>
    </row>
    <row r="34" spans="2:8" x14ac:dyDescent="0.25">
      <c r="B34" s="2504"/>
      <c r="C34" s="2505"/>
      <c r="D34" s="2505"/>
      <c r="E34" s="1078"/>
      <c r="F34" s="1078"/>
      <c r="G34" s="1078"/>
      <c r="H34" s="1080"/>
    </row>
    <row r="35" spans="2:8" ht="15.75" thickBot="1" x14ac:dyDescent="0.3">
      <c r="B35" s="2506"/>
      <c r="C35" s="2507"/>
      <c r="D35" s="2507"/>
      <c r="E35" s="1079"/>
      <c r="F35" s="1079"/>
      <c r="G35" s="1079"/>
      <c r="H35" s="1081"/>
    </row>
    <row r="36" spans="2:8" ht="18.75" x14ac:dyDescent="0.3">
      <c r="G36" s="48" t="s">
        <v>443</v>
      </c>
      <c r="H36" s="64">
        <f>SUM(H13:H25)</f>
        <v>2417.86</v>
      </c>
    </row>
    <row r="37" spans="2:8" ht="18.75" x14ac:dyDescent="0.3">
      <c r="G37" s="48" t="s">
        <v>444</v>
      </c>
      <c r="H37" s="64">
        <f>+H36*0.16</f>
        <v>386.85760000000005</v>
      </c>
    </row>
    <row r="38" spans="2:8" ht="19.5" thickBot="1" x14ac:dyDescent="0.35">
      <c r="G38" s="49" t="s">
        <v>445</v>
      </c>
      <c r="H38" s="65">
        <f>+H36+H37</f>
        <v>2804.7175999999999</v>
      </c>
    </row>
    <row r="40" spans="2:8" x14ac:dyDescent="0.25">
      <c r="B40" s="2494"/>
      <c r="C40" s="2494"/>
      <c r="D40" s="2494"/>
      <c r="E40" s="2494"/>
      <c r="F40" s="2494"/>
    </row>
    <row r="41" spans="2:8" x14ac:dyDescent="0.25">
      <c r="B41" s="2494"/>
      <c r="C41" s="2494"/>
      <c r="D41" s="2494"/>
      <c r="E41" s="2494"/>
      <c r="F41" s="2494"/>
    </row>
    <row r="42" spans="2:8" x14ac:dyDescent="0.25">
      <c r="B42" s="2503" t="s">
        <v>446</v>
      </c>
      <c r="C42" s="2503"/>
      <c r="D42" s="2503"/>
      <c r="E42" s="2503" t="s">
        <v>447</v>
      </c>
      <c r="F42" s="2503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9">
    <tabColor rgb="FF92D050"/>
    <pageSetUpPr fitToPage="1"/>
  </sheetPr>
  <dimension ref="B1:J45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140625" style="32" customWidth="1"/>
    <col min="4" max="4" width="14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-1868</v>
      </c>
      <c r="E5" s="1075" t="s">
        <v>421</v>
      </c>
      <c r="F5" s="33" t="str">
        <f>VLOOKUP(F6,OBRAS!A1:B25,2,FALSE)</f>
        <v>VALENC, ENSINO, TAJO</v>
      </c>
      <c r="G5" s="1670" t="s">
        <v>423</v>
      </c>
      <c r="H5" s="1674">
        <v>46141</v>
      </c>
    </row>
    <row r="6" spans="2:8" ht="15.75" thickBot="1" x14ac:dyDescent="0.3">
      <c r="B6" s="1669"/>
      <c r="C6" s="1671"/>
      <c r="D6" s="1673"/>
      <c r="E6" s="1076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200</v>
      </c>
      <c r="D7" s="36"/>
      <c r="E7" s="36"/>
      <c r="F7" s="35" t="s">
        <v>429</v>
      </c>
      <c r="G7" s="36" t="str">
        <f>VLOOKUP(C7,'BASE DATOS'!A1:J107,7,FALSE)</f>
        <v>cotizacion@donpulcro</v>
      </c>
      <c r="H7" s="41"/>
    </row>
    <row r="8" spans="2:8" x14ac:dyDescent="0.25">
      <c r="B8" s="40" t="s">
        <v>425</v>
      </c>
      <c r="C8" s="38" t="str">
        <f>VLOOKUP(C7,'BASE DATOS'!A1:J108,3,FALSE)</f>
        <v>ANTONIO MADRAZO #927 COL. LAS TROJES</v>
      </c>
      <c r="D8" s="38"/>
      <c r="E8" s="38"/>
      <c r="F8" s="37" t="s">
        <v>430</v>
      </c>
      <c r="G8" s="38" t="str">
        <f>VLOOKUP(C7,'BASE DATOS'!A1:J108,8,FALSE)</f>
        <v>EQUIPO DE LIMPIEZA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37227</v>
      </c>
      <c r="H9" s="42"/>
    </row>
    <row r="10" spans="2:8" x14ac:dyDescent="0.25">
      <c r="B10" s="40" t="s">
        <v>427</v>
      </c>
      <c r="C10" s="38" t="str">
        <f>VLOOKUP(C7,'BASE DATOS'!A1:J110,2,FALSE)</f>
        <v>DPU991209HW4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461 1961038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07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1083</v>
      </c>
      <c r="C13" s="1679"/>
      <c r="D13" s="1679"/>
      <c r="E13" s="60">
        <v>30</v>
      </c>
      <c r="F13" s="60" t="s">
        <v>449</v>
      </c>
      <c r="G13" s="62">
        <v>16.991299999999999</v>
      </c>
      <c r="H13" s="56">
        <f>+E13*G13</f>
        <v>509.73899999999998</v>
      </c>
    </row>
    <row r="14" spans="2:8" s="57" customFormat="1" ht="18.75" x14ac:dyDescent="0.3">
      <c r="B14" s="2513" t="s">
        <v>1084</v>
      </c>
      <c r="C14" s="2514"/>
      <c r="D14" s="2514"/>
      <c r="E14" s="1095">
        <v>2</v>
      </c>
      <c r="F14" s="1095" t="s">
        <v>449</v>
      </c>
      <c r="G14" s="1096">
        <v>94.83</v>
      </c>
      <c r="H14" s="1093">
        <f>+E14*G14</f>
        <v>189.66</v>
      </c>
    </row>
    <row r="15" spans="2:8" s="57" customFormat="1" ht="18.75" x14ac:dyDescent="0.3">
      <c r="B15" s="2513" t="s">
        <v>473</v>
      </c>
      <c r="C15" s="2514"/>
      <c r="D15" s="2514"/>
      <c r="E15" s="1095">
        <v>2</v>
      </c>
      <c r="F15" s="1095" t="s">
        <v>449</v>
      </c>
      <c r="G15" s="1096">
        <v>348.27499999999998</v>
      </c>
      <c r="H15" s="1093">
        <f t="shared" ref="H15:H24" si="0">+E15*G15</f>
        <v>696.55</v>
      </c>
    </row>
    <row r="16" spans="2:8" s="57" customFormat="1" ht="18.75" x14ac:dyDescent="0.3">
      <c r="B16" s="2513" t="s">
        <v>1086</v>
      </c>
      <c r="C16" s="2514"/>
      <c r="D16" s="2514"/>
      <c r="E16" s="1095">
        <v>4</v>
      </c>
      <c r="F16" s="1095" t="s">
        <v>449</v>
      </c>
      <c r="G16" s="1096">
        <v>361.16500000000002</v>
      </c>
      <c r="H16" s="1093">
        <f t="shared" si="0"/>
        <v>1444.66</v>
      </c>
    </row>
    <row r="17" spans="2:10" s="57" customFormat="1" ht="18.75" x14ac:dyDescent="0.3">
      <c r="B17" s="2513" t="s">
        <v>1082</v>
      </c>
      <c r="C17" s="2514"/>
      <c r="D17" s="2514"/>
      <c r="E17" s="1095">
        <v>5</v>
      </c>
      <c r="F17" s="1095" t="s">
        <v>449</v>
      </c>
      <c r="G17" s="1096">
        <v>29.742000000000001</v>
      </c>
      <c r="H17" s="1093">
        <f t="shared" si="0"/>
        <v>148.71</v>
      </c>
      <c r="J17" s="214"/>
    </row>
    <row r="18" spans="2:10" s="57" customFormat="1" ht="18.75" x14ac:dyDescent="0.3">
      <c r="B18" s="2513" t="s">
        <v>1087</v>
      </c>
      <c r="C18" s="2514"/>
      <c r="D18" s="2514"/>
      <c r="E18" s="1095">
        <v>3</v>
      </c>
      <c r="F18" s="1095" t="s">
        <v>449</v>
      </c>
      <c r="G18" s="1096">
        <v>275</v>
      </c>
      <c r="H18" s="1093">
        <f t="shared" si="0"/>
        <v>825</v>
      </c>
    </row>
    <row r="19" spans="2:10" s="57" customFormat="1" ht="18.75" x14ac:dyDescent="0.3">
      <c r="B19" s="2513" t="s">
        <v>1088</v>
      </c>
      <c r="C19" s="2514"/>
      <c r="D19" s="2514"/>
      <c r="E19" s="1095">
        <v>13</v>
      </c>
      <c r="F19" s="1095" t="s">
        <v>449</v>
      </c>
      <c r="G19" s="1096">
        <v>70.603099999999998</v>
      </c>
      <c r="H19" s="1093">
        <f t="shared" si="0"/>
        <v>917.84029999999996</v>
      </c>
    </row>
    <row r="20" spans="2:10" s="57" customFormat="1" ht="18.75" x14ac:dyDescent="0.3">
      <c r="B20" s="2513" t="s">
        <v>1562</v>
      </c>
      <c r="C20" s="2514"/>
      <c r="D20" s="2514"/>
      <c r="E20" s="1095">
        <v>31</v>
      </c>
      <c r="F20" s="1095" t="s">
        <v>449</v>
      </c>
      <c r="G20" s="1096">
        <v>94.741299999999995</v>
      </c>
      <c r="H20" s="1093">
        <f t="shared" si="0"/>
        <v>2936.9802999999997</v>
      </c>
    </row>
    <row r="21" spans="2:10" s="57" customFormat="1" ht="18.75" x14ac:dyDescent="0.3">
      <c r="B21" s="2513" t="s">
        <v>1089</v>
      </c>
      <c r="C21" s="2514"/>
      <c r="D21" s="2514"/>
      <c r="E21" s="1095">
        <v>4</v>
      </c>
      <c r="F21" s="1095" t="s">
        <v>449</v>
      </c>
      <c r="G21" s="1096">
        <v>29.225000000000001</v>
      </c>
      <c r="H21" s="1093">
        <f t="shared" si="0"/>
        <v>116.9</v>
      </c>
      <c r="J21" s="214"/>
    </row>
    <row r="22" spans="2:10" s="57" customFormat="1" ht="18.75" x14ac:dyDescent="0.3">
      <c r="B22" s="2515" t="s">
        <v>1563</v>
      </c>
      <c r="C22" s="2516"/>
      <c r="D22" s="2516"/>
      <c r="E22" s="1095"/>
      <c r="F22" s="1095"/>
      <c r="G22" s="1096"/>
      <c r="H22" s="1093">
        <f t="shared" si="0"/>
        <v>0</v>
      </c>
    </row>
    <row r="23" spans="2:10" s="57" customFormat="1" ht="18.75" x14ac:dyDescent="0.3">
      <c r="B23" s="2513"/>
      <c r="C23" s="2514"/>
      <c r="D23" s="2514"/>
      <c r="E23" s="1095"/>
      <c r="F23" s="1095"/>
      <c r="G23" s="1096"/>
      <c r="H23" s="1093">
        <f t="shared" si="0"/>
        <v>0</v>
      </c>
    </row>
    <row r="24" spans="2:10" s="57" customFormat="1" ht="18.75" x14ac:dyDescent="0.3">
      <c r="B24" s="2513"/>
      <c r="C24" s="2514"/>
      <c r="D24" s="2514"/>
      <c r="E24" s="1095"/>
      <c r="F24" s="1095"/>
      <c r="G24" s="1096"/>
      <c r="H24" s="1093">
        <f t="shared" si="0"/>
        <v>0</v>
      </c>
    </row>
    <row r="25" spans="2:10" s="57" customFormat="1" ht="18.75" x14ac:dyDescent="0.3">
      <c r="B25" s="2513"/>
      <c r="C25" s="2514"/>
      <c r="D25" s="2514"/>
      <c r="E25" s="1095"/>
      <c r="F25" s="1095"/>
      <c r="G25" s="1096"/>
      <c r="H25" s="1094"/>
    </row>
    <row r="26" spans="2:10" x14ac:dyDescent="0.25">
      <c r="B26" s="53"/>
      <c r="C26" s="47"/>
      <c r="D26" s="47"/>
      <c r="E26" s="47"/>
      <c r="F26" s="47"/>
      <c r="G26" s="47"/>
      <c r="H26" s="55"/>
    </row>
    <row r="27" spans="2:10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10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10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10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10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10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09"/>
      <c r="C33" s="2510"/>
      <c r="D33" s="2510"/>
      <c r="E33" s="1089"/>
      <c r="F33" s="1089"/>
      <c r="G33" s="1089"/>
      <c r="H33" s="1091"/>
    </row>
    <row r="34" spans="2:8" x14ac:dyDescent="0.25">
      <c r="B34" s="2509"/>
      <c r="C34" s="2510"/>
      <c r="D34" s="2510"/>
      <c r="E34" s="1089"/>
      <c r="F34" s="1089"/>
      <c r="G34" s="1089"/>
      <c r="H34" s="1091"/>
    </row>
    <row r="35" spans="2:8" ht="15.75" thickBot="1" x14ac:dyDescent="0.3">
      <c r="B35" s="2511"/>
      <c r="C35" s="2512"/>
      <c r="D35" s="2512"/>
      <c r="E35" s="1090"/>
      <c r="F35" s="1090"/>
      <c r="G35" s="1090"/>
      <c r="H35" s="1092"/>
    </row>
    <row r="36" spans="2:8" ht="18.75" x14ac:dyDescent="0.3">
      <c r="G36" s="48" t="s">
        <v>443</v>
      </c>
      <c r="H36" s="64">
        <f>SUM(H13:H25)</f>
        <v>7786.0396000000001</v>
      </c>
    </row>
    <row r="37" spans="2:8" ht="18.75" x14ac:dyDescent="0.3">
      <c r="G37" s="48" t="s">
        <v>444</v>
      </c>
      <c r="H37" s="64">
        <f>+H36*0.16</f>
        <v>1245.7663360000001</v>
      </c>
    </row>
    <row r="38" spans="2:8" ht="19.5" thickBot="1" x14ac:dyDescent="0.35">
      <c r="G38" s="49" t="s">
        <v>445</v>
      </c>
      <c r="H38" s="65">
        <f>+H36+H37</f>
        <v>9031.8059360000007</v>
      </c>
    </row>
    <row r="40" spans="2:8" x14ac:dyDescent="0.25">
      <c r="B40" s="2505"/>
      <c r="C40" s="2505"/>
      <c r="D40" s="2505"/>
      <c r="E40" s="2505"/>
      <c r="F40" s="2505"/>
    </row>
    <row r="41" spans="2:8" x14ac:dyDescent="0.25">
      <c r="B41" s="2505"/>
      <c r="C41" s="2505"/>
      <c r="D41" s="2505"/>
      <c r="E41" s="2505"/>
      <c r="F41" s="2505"/>
    </row>
    <row r="42" spans="2:8" x14ac:dyDescent="0.25">
      <c r="B42" s="2508" t="s">
        <v>446</v>
      </c>
      <c r="C42" s="2508"/>
      <c r="D42" s="2508"/>
      <c r="E42" s="2508" t="s">
        <v>447</v>
      </c>
      <c r="F42" s="2508"/>
    </row>
    <row r="45" spans="2:8" x14ac:dyDescent="0.25">
      <c r="H45" s="55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5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0">
    <tabColor rgb="FFBB8651"/>
    <pageSetUpPr fitToPage="1"/>
  </sheetPr>
  <dimension ref="B1:H42"/>
  <sheetViews>
    <sheetView topLeftCell="A11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7109375" style="32" customWidth="1"/>
    <col min="4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1566</v>
      </c>
      <c r="E5" s="1075" t="s">
        <v>421</v>
      </c>
      <c r="F5" s="33" t="str">
        <f>VLOOKUP(F6,OBRAS!A1:B25,2,FALSE)</f>
        <v>LA VALENCIA</v>
      </c>
      <c r="G5" s="1670" t="s">
        <v>423</v>
      </c>
      <c r="H5" s="1674">
        <v>46142</v>
      </c>
    </row>
    <row r="6" spans="2:8" ht="15.75" thickBot="1" x14ac:dyDescent="0.3">
      <c r="B6" s="1669"/>
      <c r="C6" s="1671"/>
      <c r="D6" s="1673"/>
      <c r="E6" s="1076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121</v>
      </c>
      <c r="D7" s="36"/>
      <c r="E7" s="36"/>
      <c r="F7" s="35" t="s">
        <v>429</v>
      </c>
      <c r="G7" s="36" t="str">
        <f>VLOOKUP(C7,'BASE DATOS'!A1:J107,7,FALSE)</f>
        <v>disel.bajio@gmail.com</v>
      </c>
      <c r="H7" s="41"/>
    </row>
    <row r="8" spans="2:8" x14ac:dyDescent="0.25">
      <c r="B8" s="40" t="s">
        <v>425</v>
      </c>
      <c r="C8" s="38" t="str">
        <f>VLOOKUP(C7,'BASE DATOS'!A1:J108,3,FALSE)</f>
        <v>AV. TECNOLOGICO S/N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DBR0902191M0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461 1184909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07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1564</v>
      </c>
      <c r="C13" s="1679"/>
      <c r="D13" s="1679"/>
      <c r="E13" s="60">
        <v>1</v>
      </c>
      <c r="F13" s="60" t="s">
        <v>449</v>
      </c>
      <c r="G13" s="62">
        <v>3793.1034482758623</v>
      </c>
      <c r="H13" s="56">
        <f>+E13*G13</f>
        <v>3793.1034482758623</v>
      </c>
    </row>
    <row r="14" spans="2:8" s="57" customFormat="1" ht="18.75" x14ac:dyDescent="0.3">
      <c r="B14" s="2513" t="s">
        <v>1565</v>
      </c>
      <c r="C14" s="2514"/>
      <c r="D14" s="2514"/>
      <c r="E14" s="1095"/>
      <c r="F14" s="1095"/>
      <c r="G14" s="1096"/>
      <c r="H14" s="1093">
        <f>+E14*G14</f>
        <v>0</v>
      </c>
    </row>
    <row r="15" spans="2:8" s="57" customFormat="1" ht="18.75" x14ac:dyDescent="0.3">
      <c r="B15" s="2515" t="s">
        <v>842</v>
      </c>
      <c r="C15" s="2516"/>
      <c r="D15" s="2516"/>
      <c r="E15" s="1095"/>
      <c r="F15" s="1095"/>
      <c r="G15" s="1096"/>
      <c r="H15" s="1093">
        <f t="shared" ref="H15:H24" si="0">+E15*G15</f>
        <v>0</v>
      </c>
    </row>
    <row r="16" spans="2:8" s="57" customFormat="1" ht="18.75" x14ac:dyDescent="0.3">
      <c r="B16" s="2513"/>
      <c r="C16" s="2514"/>
      <c r="D16" s="2514"/>
      <c r="E16" s="1095"/>
      <c r="F16" s="1095"/>
      <c r="G16" s="1096"/>
      <c r="H16" s="1093">
        <f t="shared" si="0"/>
        <v>0</v>
      </c>
    </row>
    <row r="17" spans="2:8" s="57" customFormat="1" ht="18.75" x14ac:dyDescent="0.3">
      <c r="B17" s="2513"/>
      <c r="C17" s="2514"/>
      <c r="D17" s="2514"/>
      <c r="E17" s="1095"/>
      <c r="F17" s="1095"/>
      <c r="G17" s="1096"/>
      <c r="H17" s="1093">
        <f t="shared" si="0"/>
        <v>0</v>
      </c>
    </row>
    <row r="18" spans="2:8" s="57" customFormat="1" ht="18.75" x14ac:dyDescent="0.3">
      <c r="B18" s="2513"/>
      <c r="C18" s="2514"/>
      <c r="D18" s="2514"/>
      <c r="E18" s="1095"/>
      <c r="F18" s="1095"/>
      <c r="G18" s="1096"/>
      <c r="H18" s="1093">
        <f t="shared" si="0"/>
        <v>0</v>
      </c>
    </row>
    <row r="19" spans="2:8" s="57" customFormat="1" ht="18.75" x14ac:dyDescent="0.3">
      <c r="B19" s="2513"/>
      <c r="C19" s="2514"/>
      <c r="D19" s="2514"/>
      <c r="E19" s="1095"/>
      <c r="F19" s="1095"/>
      <c r="G19" s="1096"/>
      <c r="H19" s="1093">
        <f t="shared" si="0"/>
        <v>0</v>
      </c>
    </row>
    <row r="20" spans="2:8" s="57" customFormat="1" ht="18.75" x14ac:dyDescent="0.3">
      <c r="B20" s="2513"/>
      <c r="C20" s="2514"/>
      <c r="D20" s="2514"/>
      <c r="E20" s="1095"/>
      <c r="F20" s="1095"/>
      <c r="G20" s="1096"/>
      <c r="H20" s="1093">
        <f t="shared" si="0"/>
        <v>0</v>
      </c>
    </row>
    <row r="21" spans="2:8" s="57" customFormat="1" ht="18.75" x14ac:dyDescent="0.3">
      <c r="B21" s="2513"/>
      <c r="C21" s="2514"/>
      <c r="D21" s="2514"/>
      <c r="E21" s="1095"/>
      <c r="F21" s="1095"/>
      <c r="G21" s="1096"/>
      <c r="H21" s="1093">
        <f t="shared" si="0"/>
        <v>0</v>
      </c>
    </row>
    <row r="22" spans="2:8" s="57" customFormat="1" ht="18.75" x14ac:dyDescent="0.3">
      <c r="B22" s="2513"/>
      <c r="C22" s="2514"/>
      <c r="D22" s="2514"/>
      <c r="E22" s="1095"/>
      <c r="F22" s="1095"/>
      <c r="G22" s="1096"/>
      <c r="H22" s="1093">
        <f t="shared" si="0"/>
        <v>0</v>
      </c>
    </row>
    <row r="23" spans="2:8" s="57" customFormat="1" ht="18.75" x14ac:dyDescent="0.3">
      <c r="B23" s="2513"/>
      <c r="C23" s="2514"/>
      <c r="D23" s="2514"/>
      <c r="E23" s="1095"/>
      <c r="F23" s="1095"/>
      <c r="G23" s="1096"/>
      <c r="H23" s="1093">
        <f t="shared" si="0"/>
        <v>0</v>
      </c>
    </row>
    <row r="24" spans="2:8" s="57" customFormat="1" ht="18.75" x14ac:dyDescent="0.3">
      <c r="B24" s="2513"/>
      <c r="C24" s="2514"/>
      <c r="D24" s="2514"/>
      <c r="E24" s="1095"/>
      <c r="F24" s="1095"/>
      <c r="G24" s="1096"/>
      <c r="H24" s="1093">
        <f t="shared" si="0"/>
        <v>0</v>
      </c>
    </row>
    <row r="25" spans="2:8" s="57" customFormat="1" ht="18.75" x14ac:dyDescent="0.3">
      <c r="B25" s="2513"/>
      <c r="C25" s="2514"/>
      <c r="D25" s="2514"/>
      <c r="E25" s="1095"/>
      <c r="F25" s="1095"/>
      <c r="G25" s="1096"/>
      <c r="H25" s="1094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09"/>
      <c r="C33" s="2510"/>
      <c r="D33" s="2510"/>
      <c r="E33" s="1089"/>
      <c r="F33" s="1089"/>
      <c r="G33" s="1089"/>
      <c r="H33" s="1091"/>
    </row>
    <row r="34" spans="2:8" x14ac:dyDescent="0.25">
      <c r="B34" s="2509"/>
      <c r="C34" s="2510"/>
      <c r="D34" s="2510"/>
      <c r="E34" s="1089"/>
      <c r="F34" s="1089"/>
      <c r="G34" s="1089"/>
      <c r="H34" s="1091"/>
    </row>
    <row r="35" spans="2:8" ht="15.75" thickBot="1" x14ac:dyDescent="0.3">
      <c r="B35" s="2511"/>
      <c r="C35" s="2512"/>
      <c r="D35" s="2512"/>
      <c r="E35" s="1090"/>
      <c r="F35" s="1090"/>
      <c r="G35" s="1090"/>
      <c r="H35" s="1092"/>
    </row>
    <row r="36" spans="2:8" ht="18.75" x14ac:dyDescent="0.3">
      <c r="G36" s="48" t="s">
        <v>443</v>
      </c>
      <c r="H36" s="64">
        <f>SUM(H13:H25)</f>
        <v>3793.1034482758623</v>
      </c>
    </row>
    <row r="37" spans="2:8" ht="18.75" x14ac:dyDescent="0.3">
      <c r="G37" s="48" t="s">
        <v>444</v>
      </c>
      <c r="H37" s="64">
        <f>+H36*0.16</f>
        <v>606.89655172413802</v>
      </c>
    </row>
    <row r="38" spans="2:8" ht="19.5" thickBot="1" x14ac:dyDescent="0.35">
      <c r="G38" s="49" t="s">
        <v>445</v>
      </c>
      <c r="H38" s="65">
        <f>+H36+H37</f>
        <v>4400</v>
      </c>
    </row>
    <row r="40" spans="2:8" x14ac:dyDescent="0.25">
      <c r="B40" s="2505"/>
      <c r="C40" s="2505"/>
      <c r="D40" s="2505"/>
      <c r="E40" s="2505"/>
      <c r="F40" s="2505"/>
    </row>
    <row r="41" spans="2:8" x14ac:dyDescent="0.25">
      <c r="B41" s="2505"/>
      <c r="C41" s="2505"/>
      <c r="D41" s="2505"/>
      <c r="E41" s="2505"/>
      <c r="F41" s="2505"/>
    </row>
    <row r="42" spans="2:8" x14ac:dyDescent="0.25">
      <c r="B42" s="2508" t="s">
        <v>446</v>
      </c>
      <c r="C42" s="2508"/>
      <c r="D42" s="2508"/>
      <c r="E42" s="2508" t="s">
        <v>447</v>
      </c>
      <c r="F42" s="2508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1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7.5703125" style="32" customWidth="1"/>
    <col min="4" max="4" width="13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1567</v>
      </c>
      <c r="E5" s="1086" t="s">
        <v>421</v>
      </c>
      <c r="F5" s="33" t="str">
        <f>VLOOKUP(F6,OBRAS!A1:B25,2,FALSE)</f>
        <v>EL TAJO</v>
      </c>
      <c r="G5" s="1670" t="s">
        <v>423</v>
      </c>
      <c r="H5" s="1674">
        <v>46142</v>
      </c>
    </row>
    <row r="6" spans="2:8" ht="15.75" thickBot="1" x14ac:dyDescent="0.3">
      <c r="B6" s="1669"/>
      <c r="C6" s="1671"/>
      <c r="D6" s="1673"/>
      <c r="E6" s="1087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1342</v>
      </c>
      <c r="D7" s="36"/>
      <c r="E7" s="36"/>
      <c r="F7" s="35" t="s">
        <v>429</v>
      </c>
      <c r="G7" s="36" t="str">
        <f>VLOOKUP(C7,'BASE DATOS'!A1:J107,7,FALSE)</f>
        <v>facturacion@estral.info</v>
      </c>
      <c r="H7" s="41"/>
    </row>
    <row r="8" spans="2:8" x14ac:dyDescent="0.25">
      <c r="B8" s="40" t="s">
        <v>425</v>
      </c>
      <c r="C8" s="38" t="str">
        <f>VLOOKUP(C7,'BASE DATOS'!A1:J108,3,FALSE)</f>
        <v>MARIANO BALLEZA #66A CENTRO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DOLORES HIDALGO, GTO</v>
      </c>
      <c r="D9" s="38"/>
      <c r="E9" s="38"/>
      <c r="F9" s="37" t="s">
        <v>431</v>
      </c>
      <c r="G9" s="50">
        <f>VLOOKUP(C7,'BASE DATOS'!A1:J109,9,FALSE)</f>
        <v>37800</v>
      </c>
      <c r="H9" s="42"/>
    </row>
    <row r="10" spans="2:8" x14ac:dyDescent="0.25">
      <c r="B10" s="40" t="s">
        <v>427</v>
      </c>
      <c r="C10" s="38" t="str">
        <f>VLOOKUP(C7,'BASE DATOS'!A1:J110,2,FALSE)</f>
        <v>RAEM971118PF2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418 104 5115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08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1568</v>
      </c>
      <c r="C13" s="1679"/>
      <c r="D13" s="1679"/>
      <c r="E13" s="60">
        <v>2</v>
      </c>
      <c r="F13" s="60" t="s">
        <v>449</v>
      </c>
      <c r="G13" s="62">
        <v>3275.8620689655177</v>
      </c>
      <c r="H13" s="56">
        <f>+E13*G13</f>
        <v>6551.7241379310353</v>
      </c>
    </row>
    <row r="14" spans="2:8" s="57" customFormat="1" ht="18.75" x14ac:dyDescent="0.3">
      <c r="B14" s="2519" t="s">
        <v>927</v>
      </c>
      <c r="C14" s="2520"/>
      <c r="D14" s="2520"/>
      <c r="E14" s="1103"/>
      <c r="F14" s="1103"/>
      <c r="G14" s="1104"/>
      <c r="H14" s="1101">
        <f>+E14*G14</f>
        <v>0</v>
      </c>
    </row>
    <row r="15" spans="2:8" s="57" customFormat="1" ht="18.75" x14ac:dyDescent="0.3">
      <c r="B15" s="2517"/>
      <c r="C15" s="2518"/>
      <c r="D15" s="2518"/>
      <c r="E15" s="1103"/>
      <c r="F15" s="1103"/>
      <c r="G15" s="1104"/>
      <c r="H15" s="1101">
        <f t="shared" ref="H15:H24" si="0">+E15*G15</f>
        <v>0</v>
      </c>
    </row>
    <row r="16" spans="2:8" s="57" customFormat="1" ht="18.75" x14ac:dyDescent="0.3">
      <c r="B16" s="2517"/>
      <c r="C16" s="2518"/>
      <c r="D16" s="2518"/>
      <c r="E16" s="1103"/>
      <c r="F16" s="1103"/>
      <c r="G16" s="1104"/>
      <c r="H16" s="1101">
        <f t="shared" si="0"/>
        <v>0</v>
      </c>
    </row>
    <row r="17" spans="2:8" s="57" customFormat="1" ht="18.75" x14ac:dyDescent="0.3">
      <c r="B17" s="2517"/>
      <c r="C17" s="2518"/>
      <c r="D17" s="2518"/>
      <c r="E17" s="1103"/>
      <c r="F17" s="1103"/>
      <c r="G17" s="1104"/>
      <c r="H17" s="1101">
        <f t="shared" si="0"/>
        <v>0</v>
      </c>
    </row>
    <row r="18" spans="2:8" s="57" customFormat="1" ht="18.75" x14ac:dyDescent="0.3">
      <c r="B18" s="2517"/>
      <c r="C18" s="2518"/>
      <c r="D18" s="2518"/>
      <c r="E18" s="1103"/>
      <c r="F18" s="1103"/>
      <c r="G18" s="1104"/>
      <c r="H18" s="1101">
        <f t="shared" si="0"/>
        <v>0</v>
      </c>
    </row>
    <row r="19" spans="2:8" s="57" customFormat="1" ht="18.75" x14ac:dyDescent="0.3">
      <c r="B19" s="2517"/>
      <c r="C19" s="2518"/>
      <c r="D19" s="2518"/>
      <c r="E19" s="1103"/>
      <c r="F19" s="1103"/>
      <c r="G19" s="1104"/>
      <c r="H19" s="1101">
        <f t="shared" si="0"/>
        <v>0</v>
      </c>
    </row>
    <row r="20" spans="2:8" s="57" customFormat="1" ht="18.75" x14ac:dyDescent="0.3">
      <c r="B20" s="2517"/>
      <c r="C20" s="2518"/>
      <c r="D20" s="2518"/>
      <c r="E20" s="1103"/>
      <c r="F20" s="1103"/>
      <c r="G20" s="1104"/>
      <c r="H20" s="1101">
        <f t="shared" si="0"/>
        <v>0</v>
      </c>
    </row>
    <row r="21" spans="2:8" s="57" customFormat="1" ht="18.75" x14ac:dyDescent="0.3">
      <c r="B21" s="2517"/>
      <c r="C21" s="2518"/>
      <c r="D21" s="2518"/>
      <c r="E21" s="1103"/>
      <c r="F21" s="1103"/>
      <c r="G21" s="1104"/>
      <c r="H21" s="1101">
        <f t="shared" si="0"/>
        <v>0</v>
      </c>
    </row>
    <row r="22" spans="2:8" s="57" customFormat="1" ht="18.75" x14ac:dyDescent="0.3">
      <c r="B22" s="2517"/>
      <c r="C22" s="2518"/>
      <c r="D22" s="2518"/>
      <c r="E22" s="1103"/>
      <c r="F22" s="1103"/>
      <c r="G22" s="1104"/>
      <c r="H22" s="1101">
        <f t="shared" si="0"/>
        <v>0</v>
      </c>
    </row>
    <row r="23" spans="2:8" s="57" customFormat="1" ht="18.75" x14ac:dyDescent="0.3">
      <c r="B23" s="2517"/>
      <c r="C23" s="2518"/>
      <c r="D23" s="2518"/>
      <c r="E23" s="1103"/>
      <c r="F23" s="1103"/>
      <c r="G23" s="1104"/>
      <c r="H23" s="1101">
        <f t="shared" si="0"/>
        <v>0</v>
      </c>
    </row>
    <row r="24" spans="2:8" s="57" customFormat="1" ht="18.75" x14ac:dyDescent="0.3">
      <c r="B24" s="2517"/>
      <c r="C24" s="2518"/>
      <c r="D24" s="2518"/>
      <c r="E24" s="1103"/>
      <c r="F24" s="1103"/>
      <c r="G24" s="1104"/>
      <c r="H24" s="1101">
        <f t="shared" si="0"/>
        <v>0</v>
      </c>
    </row>
    <row r="25" spans="2:8" s="57" customFormat="1" ht="18.75" x14ac:dyDescent="0.3">
      <c r="B25" s="2517"/>
      <c r="C25" s="2518"/>
      <c r="D25" s="2518"/>
      <c r="E25" s="1103"/>
      <c r="F25" s="1103"/>
      <c r="G25" s="1104"/>
      <c r="H25" s="110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22"/>
      <c r="C33" s="2523"/>
      <c r="D33" s="2523"/>
      <c r="E33" s="1097"/>
      <c r="F33" s="1097"/>
      <c r="G33" s="1097"/>
      <c r="H33" s="1099"/>
    </row>
    <row r="34" spans="2:8" x14ac:dyDescent="0.25">
      <c r="B34" s="2522"/>
      <c r="C34" s="2523"/>
      <c r="D34" s="2523"/>
      <c r="E34" s="1097"/>
      <c r="F34" s="1097"/>
      <c r="G34" s="1097"/>
      <c r="H34" s="1099"/>
    </row>
    <row r="35" spans="2:8" ht="15.75" thickBot="1" x14ac:dyDescent="0.3">
      <c r="B35" s="2524"/>
      <c r="C35" s="2525"/>
      <c r="D35" s="2525"/>
      <c r="E35" s="1098"/>
      <c r="F35" s="1098"/>
      <c r="G35" s="1098"/>
      <c r="H35" s="1100"/>
    </row>
    <row r="36" spans="2:8" ht="18.75" x14ac:dyDescent="0.3">
      <c r="G36" s="48" t="s">
        <v>443</v>
      </c>
      <c r="H36" s="64">
        <f>SUM(H13:H25)</f>
        <v>6551.7241379310353</v>
      </c>
    </row>
    <row r="37" spans="2:8" ht="18.75" x14ac:dyDescent="0.3">
      <c r="G37" s="48" t="s">
        <v>444</v>
      </c>
      <c r="H37" s="64">
        <f>+H36*0.16</f>
        <v>1048.2758620689656</v>
      </c>
    </row>
    <row r="38" spans="2:8" ht="19.5" thickBot="1" x14ac:dyDescent="0.35">
      <c r="G38" s="49" t="s">
        <v>445</v>
      </c>
      <c r="H38" s="65">
        <f>+H36+H37</f>
        <v>7600.0000000000009</v>
      </c>
    </row>
    <row r="40" spans="2:8" x14ac:dyDescent="0.25">
      <c r="B40" s="2510"/>
      <c r="C40" s="2510"/>
      <c r="D40" s="2510"/>
      <c r="E40" s="2510"/>
      <c r="F40" s="2510"/>
    </row>
    <row r="41" spans="2:8" x14ac:dyDescent="0.25">
      <c r="B41" s="2510"/>
      <c r="C41" s="2510"/>
      <c r="D41" s="2510"/>
      <c r="E41" s="2510"/>
      <c r="F41" s="2510"/>
    </row>
    <row r="42" spans="2:8" x14ac:dyDescent="0.25">
      <c r="B42" s="2521" t="s">
        <v>446</v>
      </c>
      <c r="C42" s="2521"/>
      <c r="D42" s="2521"/>
      <c r="E42" s="2521" t="s">
        <v>447</v>
      </c>
      <c r="F42" s="2521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2">
    <tabColor rgb="FF993366"/>
    <pageSetUpPr fitToPage="1"/>
  </sheetPr>
  <dimension ref="B1:I47"/>
  <sheetViews>
    <sheetView topLeftCell="A15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85546875" style="32" customWidth="1"/>
    <col min="4" max="4" width="15.5703125" style="32" customWidth="1"/>
    <col min="5" max="6" width="17.7109375" style="32" customWidth="1"/>
    <col min="7" max="7" width="18.2851562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1569</v>
      </c>
      <c r="E5" s="1105" t="s">
        <v>421</v>
      </c>
      <c r="F5" s="33" t="str">
        <f>VLOOKUP(F6,OBRAS!A1:B25,2,FALSE)</f>
        <v>LA VALENCIA</v>
      </c>
      <c r="G5" s="1670" t="s">
        <v>423</v>
      </c>
      <c r="H5" s="1674">
        <v>46146</v>
      </c>
    </row>
    <row r="6" spans="2:8" ht="15.75" thickBot="1" x14ac:dyDescent="0.3">
      <c r="B6" s="1669"/>
      <c r="C6" s="1671"/>
      <c r="D6" s="1673"/>
      <c r="E6" s="1106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179</v>
      </c>
      <c r="D7" s="36"/>
      <c r="E7" s="36"/>
      <c r="F7" s="35" t="s">
        <v>429</v>
      </c>
      <c r="G7" s="36" t="str">
        <f>VLOOKUP(C7,'BASE DATOS'!A1:J107,7,FALSE)</f>
        <v>tallerllano972@hotmail.com</v>
      </c>
      <c r="H7" s="41"/>
    </row>
    <row r="8" spans="2:8" x14ac:dyDescent="0.25">
      <c r="B8" s="40" t="s">
        <v>425</v>
      </c>
      <c r="C8" s="38" t="str">
        <f>VLOOKUP(C7,'BASE DATOS'!A1:J108,3,FALSE)</f>
        <v>SANTOS DEGOLLADO #117 COL. CENTRO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38000</v>
      </c>
      <c r="H9" s="42"/>
    </row>
    <row r="10" spans="2:8" x14ac:dyDescent="0.25">
      <c r="B10" s="40" t="s">
        <v>427</v>
      </c>
      <c r="C10" s="38" t="str">
        <f>VLOOKUP(C7,'BASE DATOS'!A1:J110,2,FALSE)</f>
        <v>TITG050319CK5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461 1247705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10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1570</v>
      </c>
      <c r="C13" s="1679"/>
      <c r="D13" s="1679"/>
      <c r="E13" s="60">
        <v>1</v>
      </c>
      <c r="F13" s="60" t="s">
        <v>462</v>
      </c>
      <c r="G13" s="62">
        <v>21000</v>
      </c>
      <c r="H13" s="56">
        <f>+E13*G13</f>
        <v>21000</v>
      </c>
    </row>
    <row r="14" spans="2:8" s="57" customFormat="1" ht="18.75" x14ac:dyDescent="0.3">
      <c r="B14" s="2526" t="s">
        <v>1571</v>
      </c>
      <c r="C14" s="2527"/>
      <c r="D14" s="2527"/>
      <c r="E14" s="1118"/>
      <c r="F14" s="1118"/>
      <c r="G14" s="1119"/>
      <c r="H14" s="1116">
        <f>+E14*G14</f>
        <v>0</v>
      </c>
    </row>
    <row r="15" spans="2:8" s="57" customFormat="1" ht="18.75" x14ac:dyDescent="0.3">
      <c r="B15" s="2526" t="s">
        <v>1572</v>
      </c>
      <c r="C15" s="2527"/>
      <c r="D15" s="2527"/>
      <c r="E15" s="1118">
        <v>1</v>
      </c>
      <c r="F15" s="1118" t="s">
        <v>462</v>
      </c>
      <c r="G15" s="1119">
        <v>7000</v>
      </c>
      <c r="H15" s="1116">
        <f t="shared" ref="H15:H24" si="0">+E15*G15</f>
        <v>7000</v>
      </c>
    </row>
    <row r="16" spans="2:8" s="57" customFormat="1" ht="18.75" x14ac:dyDescent="0.3">
      <c r="B16" s="2526" t="s">
        <v>1573</v>
      </c>
      <c r="C16" s="2527"/>
      <c r="D16" s="2527"/>
      <c r="E16" s="1118">
        <v>1</v>
      </c>
      <c r="F16" s="1118" t="s">
        <v>462</v>
      </c>
      <c r="G16" s="1119">
        <v>2500</v>
      </c>
      <c r="H16" s="1116">
        <f t="shared" si="0"/>
        <v>2500</v>
      </c>
    </row>
    <row r="17" spans="2:8" s="57" customFormat="1" ht="18.75" x14ac:dyDescent="0.3">
      <c r="B17" s="1120" t="s">
        <v>1574</v>
      </c>
      <c r="C17" s="1121"/>
      <c r="D17" s="1121"/>
      <c r="E17" s="1118">
        <v>1</v>
      </c>
      <c r="F17" s="1118" t="s">
        <v>462</v>
      </c>
      <c r="G17" s="1119">
        <v>7000</v>
      </c>
      <c r="H17" s="1116">
        <f t="shared" si="0"/>
        <v>7000</v>
      </c>
    </row>
    <row r="18" spans="2:8" s="57" customFormat="1" ht="18.75" x14ac:dyDescent="0.3">
      <c r="B18" s="2526" t="s">
        <v>1575</v>
      </c>
      <c r="C18" s="2527"/>
      <c r="D18" s="2527"/>
      <c r="E18" s="1118">
        <v>1</v>
      </c>
      <c r="F18" s="1118" t="s">
        <v>462</v>
      </c>
      <c r="G18" s="1119">
        <v>3500</v>
      </c>
      <c r="H18" s="1116">
        <f t="shared" si="0"/>
        <v>3500</v>
      </c>
    </row>
    <row r="19" spans="2:8" s="57" customFormat="1" ht="18.75" x14ac:dyDescent="0.3">
      <c r="B19" s="2526" t="s">
        <v>1576</v>
      </c>
      <c r="C19" s="2527"/>
      <c r="D19" s="2527"/>
      <c r="E19" s="1118">
        <v>1</v>
      </c>
      <c r="F19" s="1118" t="s">
        <v>462</v>
      </c>
      <c r="G19" s="1119">
        <v>2500</v>
      </c>
      <c r="H19" s="1116">
        <f t="shared" si="0"/>
        <v>2500</v>
      </c>
    </row>
    <row r="20" spans="2:8" s="57" customFormat="1" ht="18.75" x14ac:dyDescent="0.3">
      <c r="B20" s="2526" t="s">
        <v>1577</v>
      </c>
      <c r="C20" s="2527"/>
      <c r="D20" s="2527"/>
      <c r="E20" s="1118">
        <v>1</v>
      </c>
      <c r="F20" s="1118" t="s">
        <v>462</v>
      </c>
      <c r="G20" s="1119">
        <v>8000</v>
      </c>
      <c r="H20" s="1116">
        <f t="shared" si="0"/>
        <v>8000</v>
      </c>
    </row>
    <row r="21" spans="2:8" s="57" customFormat="1" ht="18.75" x14ac:dyDescent="0.3">
      <c r="B21" s="2526" t="s">
        <v>1578</v>
      </c>
      <c r="C21" s="2527"/>
      <c r="D21" s="2527"/>
      <c r="E21" s="1118">
        <v>1</v>
      </c>
      <c r="F21" s="1118" t="s">
        <v>462</v>
      </c>
      <c r="G21" s="1119">
        <v>9000</v>
      </c>
      <c r="H21" s="1116">
        <f t="shared" si="0"/>
        <v>9000</v>
      </c>
    </row>
    <row r="22" spans="2:8" s="57" customFormat="1" ht="18.75" x14ac:dyDescent="0.3">
      <c r="B22" s="2528" t="s">
        <v>856</v>
      </c>
      <c r="C22" s="2529"/>
      <c r="D22" s="2529"/>
      <c r="E22" s="1118"/>
      <c r="F22" s="1118"/>
      <c r="G22" s="1119"/>
      <c r="H22" s="1116">
        <f t="shared" si="0"/>
        <v>0</v>
      </c>
    </row>
    <row r="23" spans="2:8" s="57" customFormat="1" ht="18.75" x14ac:dyDescent="0.3">
      <c r="B23" s="2526"/>
      <c r="C23" s="2527"/>
      <c r="D23" s="2527"/>
      <c r="E23" s="1118"/>
      <c r="F23" s="1118"/>
      <c r="G23" s="1119"/>
      <c r="H23" s="1116">
        <f t="shared" si="0"/>
        <v>0</v>
      </c>
    </row>
    <row r="24" spans="2:8" s="57" customFormat="1" ht="18.75" x14ac:dyDescent="0.3">
      <c r="B24" s="2526"/>
      <c r="C24" s="2527"/>
      <c r="D24" s="2527"/>
      <c r="E24" s="1118"/>
      <c r="F24" s="1118"/>
      <c r="G24" s="1119"/>
      <c r="H24" s="1116">
        <f t="shared" si="0"/>
        <v>0</v>
      </c>
    </row>
    <row r="25" spans="2:8" s="57" customFormat="1" ht="18.75" x14ac:dyDescent="0.3">
      <c r="B25" s="2526"/>
      <c r="C25" s="2527"/>
      <c r="D25" s="2527"/>
      <c r="E25" s="1118"/>
      <c r="F25" s="1118"/>
      <c r="G25" s="1119"/>
      <c r="H25" s="111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9" x14ac:dyDescent="0.25">
      <c r="B33" s="2531"/>
      <c r="C33" s="2532"/>
      <c r="D33" s="2532"/>
      <c r="E33" s="1111"/>
      <c r="F33" s="1111"/>
      <c r="G33" s="1111"/>
      <c r="H33" s="1114"/>
    </row>
    <row r="34" spans="2:9" x14ac:dyDescent="0.25">
      <c r="B34" s="2531"/>
      <c r="C34" s="2532"/>
      <c r="D34" s="2532"/>
      <c r="E34" s="1111"/>
      <c r="F34" s="1111"/>
      <c r="G34" s="1111"/>
      <c r="H34" s="1114"/>
    </row>
    <row r="35" spans="2:9" ht="15.75" thickBot="1" x14ac:dyDescent="0.3">
      <c r="B35" s="2533"/>
      <c r="C35" s="2534"/>
      <c r="D35" s="2534"/>
      <c r="E35" s="1113"/>
      <c r="F35" s="1113"/>
      <c r="G35" s="1113"/>
      <c r="H35" s="1115"/>
    </row>
    <row r="36" spans="2:9" ht="18.75" x14ac:dyDescent="0.3">
      <c r="G36" s="48" t="s">
        <v>443</v>
      </c>
      <c r="H36" s="64">
        <f>SUM(H13:H25)</f>
        <v>60500</v>
      </c>
    </row>
    <row r="37" spans="2:9" ht="18.75" x14ac:dyDescent="0.3">
      <c r="G37" s="48" t="s">
        <v>444</v>
      </c>
      <c r="H37" s="64">
        <f>+H36*0.16</f>
        <v>9680</v>
      </c>
    </row>
    <row r="38" spans="2:9" ht="18.75" x14ac:dyDescent="0.3">
      <c r="G38" s="75" t="s">
        <v>1579</v>
      </c>
      <c r="H38" s="64">
        <f>+H36*1.25%</f>
        <v>756.25</v>
      </c>
    </row>
    <row r="39" spans="2:9" ht="18.75" x14ac:dyDescent="0.3">
      <c r="G39" s="75" t="s">
        <v>525</v>
      </c>
      <c r="H39" s="64">
        <f>+H36*2%</f>
        <v>1210</v>
      </c>
    </row>
    <row r="40" spans="2:9" ht="19.5" thickBot="1" x14ac:dyDescent="0.35">
      <c r="G40" s="49" t="s">
        <v>445</v>
      </c>
      <c r="H40" s="65">
        <f>+H36+H37-H38-H39</f>
        <v>68213.75</v>
      </c>
    </row>
    <row r="42" spans="2:9" ht="15.75" x14ac:dyDescent="0.25">
      <c r="B42" s="2523"/>
      <c r="C42" s="2523"/>
      <c r="D42" s="2523"/>
      <c r="E42" s="2523"/>
      <c r="F42" s="2523"/>
      <c r="G42" s="1123" t="s">
        <v>1010</v>
      </c>
      <c r="H42" s="1124">
        <v>16912.5</v>
      </c>
      <c r="I42" s="1126">
        <v>46133</v>
      </c>
    </row>
    <row r="43" spans="2:9" ht="19.5" thickBot="1" x14ac:dyDescent="0.35">
      <c r="B43" s="2523"/>
      <c r="C43" s="2523"/>
      <c r="D43" s="2523"/>
      <c r="E43" s="2523"/>
      <c r="F43" s="2523"/>
      <c r="G43" s="149" t="s">
        <v>635</v>
      </c>
      <c r="H43" s="1125">
        <f>+H40-H42</f>
        <v>51301.25</v>
      </c>
    </row>
    <row r="44" spans="2:9" ht="15.75" thickTop="1" x14ac:dyDescent="0.25">
      <c r="B44" s="2530" t="s">
        <v>446</v>
      </c>
      <c r="C44" s="2530"/>
      <c r="D44" s="2530"/>
      <c r="E44" s="2530" t="s">
        <v>447</v>
      </c>
      <c r="F44" s="2530"/>
      <c r="H44" s="1112"/>
    </row>
    <row r="45" spans="2:9" x14ac:dyDescent="0.25">
      <c r="H45" s="1112"/>
    </row>
    <row r="46" spans="2:9" x14ac:dyDescent="0.25">
      <c r="H46" s="1112"/>
    </row>
    <row r="47" spans="2:9" x14ac:dyDescent="0.25">
      <c r="H47" s="1122"/>
    </row>
  </sheetData>
  <mergeCells count="35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2:D12"/>
    <mergeCell ref="B13:D13"/>
    <mergeCell ref="B14:D14"/>
    <mergeCell ref="B15:D15"/>
    <mergeCell ref="B16:D16"/>
    <mergeCell ref="B1:H1"/>
    <mergeCell ref="B2:H2"/>
    <mergeCell ref="B3:H3"/>
    <mergeCell ref="B4:H4"/>
    <mergeCell ref="B5:B6"/>
    <mergeCell ref="C5:C6"/>
    <mergeCell ref="D5:D6"/>
    <mergeCell ref="G5:G6"/>
    <mergeCell ref="H5:H6"/>
  </mergeCells>
  <pageMargins left="0.7" right="0.7" top="0.75" bottom="0.75" header="0.3" footer="0.3"/>
  <pageSetup scale="6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3">
    <tabColor rgb="FFCCFF66"/>
    <pageSetUpPr fitToPage="1"/>
  </sheetPr>
  <dimension ref="B1:H44"/>
  <sheetViews>
    <sheetView topLeftCell="A13" workbookViewId="0">
      <selection activeCell="B13" sqref="B13:D13"/>
    </sheetView>
  </sheetViews>
  <sheetFormatPr baseColWidth="10" defaultRowHeight="15" x14ac:dyDescent="0.25"/>
  <cols>
    <col min="1" max="1" width="11.42578125" style="32"/>
    <col min="2" max="6" width="17.7109375" style="32" customWidth="1"/>
    <col min="7" max="7" width="18.570312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1580</v>
      </c>
      <c r="E5" s="1105" t="s">
        <v>421</v>
      </c>
      <c r="F5" s="33" t="str">
        <f>VLOOKUP(F6,OBRAS!A1:B25,2,FALSE)</f>
        <v>LA VALENCIA</v>
      </c>
      <c r="G5" s="1670" t="s">
        <v>423</v>
      </c>
      <c r="H5" s="1674">
        <v>46147</v>
      </c>
    </row>
    <row r="6" spans="2:8" ht="15.75" thickBot="1" x14ac:dyDescent="0.3">
      <c r="B6" s="1669"/>
      <c r="C6" s="1671"/>
      <c r="D6" s="1673"/>
      <c r="E6" s="1106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135</v>
      </c>
      <c r="D7" s="36"/>
      <c r="E7" s="36"/>
      <c r="F7" s="35" t="s">
        <v>429</v>
      </c>
      <c r="G7" s="36" t="str">
        <f>VLOOKUP(C7,'BASE DATOS'!A1:J107,7,FALSE)</f>
        <v>roberto.mual87@gmail.com</v>
      </c>
      <c r="H7" s="41"/>
    </row>
    <row r="8" spans="2:8" x14ac:dyDescent="0.25">
      <c r="B8" s="40" t="s">
        <v>425</v>
      </c>
      <c r="C8" s="38" t="str">
        <f>VLOOKUP(C7,'BASE DATOS'!A1:J108,3,FALSE)</f>
        <v>CUAHUTEMOC #705 CENTRO</v>
      </c>
      <c r="D8" s="38"/>
      <c r="E8" s="38"/>
      <c r="F8" s="37" t="s">
        <v>430</v>
      </c>
      <c r="G8" s="38" t="str">
        <f>VLOOKUP(C7,'BASE DATOS'!A1:J108,8,FALSE)</f>
        <v>TORNO</v>
      </c>
      <c r="H8" s="42"/>
    </row>
    <row r="9" spans="2:8" x14ac:dyDescent="0.25">
      <c r="B9" s="40" t="s">
        <v>426</v>
      </c>
      <c r="C9" s="38" t="str">
        <f>VLOOKUP(C7,'BASE DATOS'!A1:J109,4,FALSE)</f>
        <v>VILLAGRAN, GTO.</v>
      </c>
      <c r="D9" s="38"/>
      <c r="E9" s="38"/>
      <c r="F9" s="37" t="s">
        <v>431</v>
      </c>
      <c r="G9" s="50">
        <f>VLOOKUP(C7,'BASE DATOS'!A1:J109,9,FALSE)</f>
        <v>38260</v>
      </c>
      <c r="H9" s="42"/>
    </row>
    <row r="10" spans="2:8" x14ac:dyDescent="0.25">
      <c r="B10" s="40" t="s">
        <v>427</v>
      </c>
      <c r="C10" s="38" t="str">
        <f>VLOOKUP(C7,'BASE DATOS'!A1:J110,2,FALSE)</f>
        <v>MUAR871212S46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10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1581</v>
      </c>
      <c r="C13" s="1679"/>
      <c r="D13" s="1679"/>
      <c r="E13" s="60">
        <v>2</v>
      </c>
      <c r="F13" s="60" t="s">
        <v>449</v>
      </c>
      <c r="G13" s="62">
        <v>2745</v>
      </c>
      <c r="H13" s="56">
        <f>+E13*G13</f>
        <v>5490</v>
      </c>
    </row>
    <row r="14" spans="2:8" s="57" customFormat="1" ht="18.75" x14ac:dyDescent="0.3">
      <c r="B14" s="2526" t="s">
        <v>1582</v>
      </c>
      <c r="C14" s="2527"/>
      <c r="D14" s="2527"/>
      <c r="E14" s="1118"/>
      <c r="F14" s="1118"/>
      <c r="G14" s="1119"/>
      <c r="H14" s="1116">
        <f>+E14*G14</f>
        <v>0</v>
      </c>
    </row>
    <row r="15" spans="2:8" s="57" customFormat="1" ht="18.75" x14ac:dyDescent="0.3">
      <c r="B15" s="2526" t="s">
        <v>1583</v>
      </c>
      <c r="C15" s="2527"/>
      <c r="D15" s="2527"/>
      <c r="E15" s="1118">
        <v>2</v>
      </c>
      <c r="F15" s="1118" t="s">
        <v>449</v>
      </c>
      <c r="G15" s="1119">
        <v>200</v>
      </c>
      <c r="H15" s="1116">
        <f t="shared" ref="H15:H24" si="0">+E15*G15</f>
        <v>400</v>
      </c>
    </row>
    <row r="16" spans="2:8" s="57" customFormat="1" ht="18.75" x14ac:dyDescent="0.3">
      <c r="B16" s="2526" t="s">
        <v>1584</v>
      </c>
      <c r="C16" s="2527"/>
      <c r="D16" s="2527"/>
      <c r="E16" s="1118">
        <v>2</v>
      </c>
      <c r="F16" s="1118" t="s">
        <v>449</v>
      </c>
      <c r="G16" s="1119">
        <v>500</v>
      </c>
      <c r="H16" s="1116">
        <f>+E16*G16</f>
        <v>1000</v>
      </c>
    </row>
    <row r="17" spans="2:8" s="57" customFormat="1" ht="18.75" x14ac:dyDescent="0.3">
      <c r="B17" s="2526" t="s">
        <v>1585</v>
      </c>
      <c r="C17" s="2527"/>
      <c r="D17" s="2527"/>
      <c r="E17" s="1118"/>
      <c r="F17" s="1118"/>
      <c r="G17" s="1119"/>
      <c r="H17" s="1116"/>
    </row>
    <row r="18" spans="2:8" s="57" customFormat="1" ht="18.75" x14ac:dyDescent="0.3">
      <c r="B18" s="2526" t="s">
        <v>1586</v>
      </c>
      <c r="C18" s="2527"/>
      <c r="D18" s="2527"/>
      <c r="E18" s="1118"/>
      <c r="F18" s="1118"/>
      <c r="G18" s="1119"/>
      <c r="H18" s="1116">
        <f t="shared" si="0"/>
        <v>0</v>
      </c>
    </row>
    <row r="19" spans="2:8" s="57" customFormat="1" ht="18.75" x14ac:dyDescent="0.3">
      <c r="B19" s="2526" t="s">
        <v>1587</v>
      </c>
      <c r="C19" s="2527"/>
      <c r="D19" s="2527"/>
      <c r="E19" s="1118">
        <v>2</v>
      </c>
      <c r="F19" s="1118" t="s">
        <v>449</v>
      </c>
      <c r="G19" s="1119">
        <v>450</v>
      </c>
      <c r="H19" s="1116">
        <f t="shared" si="0"/>
        <v>900</v>
      </c>
    </row>
    <row r="20" spans="2:8" s="57" customFormat="1" ht="18.75" x14ac:dyDescent="0.3">
      <c r="B20" s="2526" t="s">
        <v>1588</v>
      </c>
      <c r="C20" s="2527"/>
      <c r="D20" s="2527"/>
      <c r="E20" s="1118"/>
      <c r="F20" s="1118"/>
      <c r="G20" s="1119"/>
      <c r="H20" s="1116">
        <f t="shared" si="0"/>
        <v>0</v>
      </c>
    </row>
    <row r="21" spans="2:8" s="57" customFormat="1" ht="18.75" x14ac:dyDescent="0.3">
      <c r="B21" s="2526"/>
      <c r="C21" s="2527"/>
      <c r="D21" s="2527"/>
      <c r="E21" s="1118"/>
      <c r="F21" s="1118"/>
      <c r="G21" s="1119"/>
      <c r="H21" s="1116">
        <f t="shared" si="0"/>
        <v>0</v>
      </c>
    </row>
    <row r="22" spans="2:8" s="57" customFormat="1" ht="18.75" x14ac:dyDescent="0.3">
      <c r="B22" s="2526"/>
      <c r="C22" s="2527"/>
      <c r="D22" s="2527"/>
      <c r="E22" s="1118"/>
      <c r="F22" s="1118"/>
      <c r="G22" s="1119"/>
      <c r="H22" s="1116">
        <f t="shared" si="0"/>
        <v>0</v>
      </c>
    </row>
    <row r="23" spans="2:8" s="57" customFormat="1" ht="18.75" x14ac:dyDescent="0.3">
      <c r="B23" s="2526"/>
      <c r="C23" s="2527"/>
      <c r="D23" s="2527"/>
      <c r="E23" s="1118"/>
      <c r="F23" s="1118"/>
      <c r="G23" s="1119"/>
      <c r="H23" s="1116">
        <f t="shared" si="0"/>
        <v>0</v>
      </c>
    </row>
    <row r="24" spans="2:8" s="57" customFormat="1" ht="18.75" x14ac:dyDescent="0.3">
      <c r="B24" s="2526"/>
      <c r="C24" s="2527"/>
      <c r="D24" s="2527"/>
      <c r="E24" s="1118"/>
      <c r="F24" s="1118"/>
      <c r="G24" s="1119"/>
      <c r="H24" s="1116">
        <f t="shared" si="0"/>
        <v>0</v>
      </c>
    </row>
    <row r="25" spans="2:8" s="57" customFormat="1" ht="18.75" x14ac:dyDescent="0.3">
      <c r="B25" s="2526"/>
      <c r="C25" s="2527"/>
      <c r="D25" s="2527"/>
      <c r="E25" s="1118"/>
      <c r="F25" s="1118"/>
      <c r="G25" s="1119"/>
      <c r="H25" s="111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31"/>
      <c r="C33" s="2532"/>
      <c r="D33" s="2532"/>
      <c r="E33" s="1111"/>
      <c r="F33" s="1111"/>
      <c r="G33" s="1111"/>
      <c r="H33" s="1114"/>
    </row>
    <row r="34" spans="2:8" x14ac:dyDescent="0.25">
      <c r="B34" s="2531"/>
      <c r="C34" s="2532"/>
      <c r="D34" s="2532"/>
      <c r="E34" s="1111"/>
      <c r="F34" s="1111"/>
      <c r="G34" s="1111"/>
      <c r="H34" s="1114"/>
    </row>
    <row r="35" spans="2:8" ht="15.75" thickBot="1" x14ac:dyDescent="0.3">
      <c r="B35" s="2533"/>
      <c r="C35" s="2534"/>
      <c r="D35" s="2534"/>
      <c r="E35" s="1113"/>
      <c r="F35" s="1113"/>
      <c r="G35" s="1113"/>
      <c r="H35" s="1115"/>
    </row>
    <row r="36" spans="2:8" ht="18.75" x14ac:dyDescent="0.3">
      <c r="G36" s="48" t="s">
        <v>443</v>
      </c>
      <c r="H36" s="64">
        <f>SUM(H13:H25)</f>
        <v>7790</v>
      </c>
    </row>
    <row r="37" spans="2:8" ht="18.75" x14ac:dyDescent="0.3">
      <c r="G37" s="48" t="s">
        <v>444</v>
      </c>
      <c r="H37" s="64">
        <f>+H36*0.16</f>
        <v>1246.4000000000001</v>
      </c>
    </row>
    <row r="38" spans="2:8" ht="18.75" x14ac:dyDescent="0.3">
      <c r="G38" s="75" t="s">
        <v>1579</v>
      </c>
      <c r="H38" s="64">
        <f>+H36*1.25%</f>
        <v>97.375</v>
      </c>
    </row>
    <row r="39" spans="2:8" ht="18.75" x14ac:dyDescent="0.3">
      <c r="G39" s="75" t="s">
        <v>525</v>
      </c>
      <c r="H39" s="64">
        <f>+H36*2%</f>
        <v>155.80000000000001</v>
      </c>
    </row>
    <row r="40" spans="2:8" ht="19.5" thickBot="1" x14ac:dyDescent="0.35">
      <c r="G40" s="49" t="s">
        <v>445</v>
      </c>
      <c r="H40" s="65">
        <f>+H36+H37-H38-H39</f>
        <v>8783.2250000000004</v>
      </c>
    </row>
    <row r="42" spans="2:8" x14ac:dyDescent="0.25">
      <c r="B42" s="2523"/>
      <c r="C42" s="2523"/>
      <c r="D42" s="2523"/>
      <c r="E42" s="2523"/>
      <c r="F42" s="2523"/>
    </row>
    <row r="43" spans="2:8" x14ac:dyDescent="0.25">
      <c r="B43" s="2523"/>
      <c r="C43" s="2523"/>
      <c r="D43" s="2523"/>
      <c r="E43" s="2523"/>
      <c r="F43" s="2523"/>
    </row>
    <row r="44" spans="2:8" x14ac:dyDescent="0.25">
      <c r="B44" s="2530" t="s">
        <v>446</v>
      </c>
      <c r="C44" s="2530"/>
      <c r="D44" s="2530"/>
      <c r="E44" s="2530" t="s">
        <v>447</v>
      </c>
      <c r="F44" s="2530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4">
    <tabColor rgb="FFFF99FF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4.140625" style="32" customWidth="1"/>
    <col min="4" max="4" width="16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1589</v>
      </c>
      <c r="E5" s="1108" t="s">
        <v>421</v>
      </c>
      <c r="F5" s="33" t="str">
        <f>VLOOKUP(F6,OBRAS!A1:B25,2,FALSE)</f>
        <v>LA CANTERA</v>
      </c>
      <c r="G5" s="1670" t="s">
        <v>423</v>
      </c>
      <c r="H5" s="1674">
        <v>46135</v>
      </c>
    </row>
    <row r="6" spans="2:8" ht="15.75" thickBot="1" x14ac:dyDescent="0.3">
      <c r="B6" s="1669"/>
      <c r="C6" s="1671"/>
      <c r="D6" s="1673"/>
      <c r="E6" s="1109" t="s">
        <v>422</v>
      </c>
      <c r="F6" s="34" t="s">
        <v>1289</v>
      </c>
      <c r="G6" s="1671"/>
      <c r="H6" s="1675"/>
    </row>
    <row r="7" spans="2:8" x14ac:dyDescent="0.25">
      <c r="B7" s="39" t="s">
        <v>424</v>
      </c>
      <c r="C7" s="36" t="s">
        <v>54</v>
      </c>
      <c r="D7" s="36"/>
      <c r="E7" s="36"/>
      <c r="F7" s="35" t="s">
        <v>429</v>
      </c>
      <c r="G7" s="36" t="str">
        <f>VLOOKUP(C7,'BASE DATOS'!A1:J107,7,FALSE)</f>
        <v>mspcelaya@hotmail.com</v>
      </c>
      <c r="H7" s="41"/>
    </row>
    <row r="8" spans="2:8" x14ac:dyDescent="0.25">
      <c r="B8" s="40" t="s">
        <v>425</v>
      </c>
      <c r="C8" s="38" t="str">
        <f>VLOOKUP(C7,'BASE DATOS'!A1:J108,3,FALSE)</f>
        <v>COL. ALAMOS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38024</v>
      </c>
      <c r="H9" s="42"/>
    </row>
    <row r="10" spans="2:8" x14ac:dyDescent="0.25">
      <c r="B10" s="40" t="s">
        <v>427</v>
      </c>
      <c r="C10" s="38" t="str">
        <f>VLOOKUP(C7,'BASE DATOS'!A1:J110,2,FALSE)</f>
        <v>MSP081218MVA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461 1718993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11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1590</v>
      </c>
      <c r="C13" s="1679"/>
      <c r="D13" s="1679"/>
      <c r="E13" s="60">
        <v>2</v>
      </c>
      <c r="F13" s="60" t="s">
        <v>449</v>
      </c>
      <c r="G13" s="62">
        <v>1675.86</v>
      </c>
      <c r="H13" s="56">
        <f>+E13*G13</f>
        <v>3351.72</v>
      </c>
    </row>
    <row r="14" spans="2:8" s="57" customFormat="1" ht="18.75" x14ac:dyDescent="0.3">
      <c r="B14" s="2542" t="s">
        <v>1291</v>
      </c>
      <c r="C14" s="2543"/>
      <c r="D14" s="2543"/>
      <c r="E14" s="1133"/>
      <c r="F14" s="1133"/>
      <c r="G14" s="1134"/>
      <c r="H14" s="1131">
        <f>+E14*G14</f>
        <v>0</v>
      </c>
    </row>
    <row r="15" spans="2:8" s="57" customFormat="1" ht="18.75" x14ac:dyDescent="0.3">
      <c r="B15" s="2540"/>
      <c r="C15" s="2541"/>
      <c r="D15" s="2541"/>
      <c r="E15" s="1133"/>
      <c r="F15" s="1133"/>
      <c r="G15" s="1134"/>
      <c r="H15" s="1131">
        <f t="shared" ref="H15:H24" si="0">+E15*G15</f>
        <v>0</v>
      </c>
    </row>
    <row r="16" spans="2:8" s="57" customFormat="1" ht="18.75" x14ac:dyDescent="0.3">
      <c r="B16" s="2540"/>
      <c r="C16" s="2541"/>
      <c r="D16" s="2541"/>
      <c r="E16" s="1133"/>
      <c r="F16" s="1133"/>
      <c r="G16" s="1134"/>
      <c r="H16" s="1131">
        <f t="shared" si="0"/>
        <v>0</v>
      </c>
    </row>
    <row r="17" spans="2:8" s="57" customFormat="1" ht="18.75" x14ac:dyDescent="0.3">
      <c r="B17" s="2540"/>
      <c r="C17" s="2541"/>
      <c r="D17" s="2541"/>
      <c r="E17" s="1133"/>
      <c r="F17" s="1133"/>
      <c r="G17" s="1134"/>
      <c r="H17" s="1131">
        <f t="shared" si="0"/>
        <v>0</v>
      </c>
    </row>
    <row r="18" spans="2:8" s="57" customFormat="1" ht="18.75" x14ac:dyDescent="0.3">
      <c r="B18" s="2540"/>
      <c r="C18" s="2541"/>
      <c r="D18" s="2541"/>
      <c r="E18" s="1133"/>
      <c r="F18" s="1133"/>
      <c r="G18" s="1134"/>
      <c r="H18" s="1131">
        <f t="shared" si="0"/>
        <v>0</v>
      </c>
    </row>
    <row r="19" spans="2:8" s="57" customFormat="1" ht="18.75" x14ac:dyDescent="0.3">
      <c r="B19" s="2540"/>
      <c r="C19" s="2541"/>
      <c r="D19" s="2541"/>
      <c r="E19" s="1133"/>
      <c r="F19" s="1133"/>
      <c r="G19" s="1134"/>
      <c r="H19" s="1131">
        <f t="shared" si="0"/>
        <v>0</v>
      </c>
    </row>
    <row r="20" spans="2:8" s="57" customFormat="1" ht="18.75" x14ac:dyDescent="0.3">
      <c r="B20" s="2540"/>
      <c r="C20" s="2541"/>
      <c r="D20" s="2541"/>
      <c r="E20" s="1133"/>
      <c r="F20" s="1133"/>
      <c r="G20" s="1134"/>
      <c r="H20" s="1131">
        <f t="shared" si="0"/>
        <v>0</v>
      </c>
    </row>
    <row r="21" spans="2:8" s="57" customFormat="1" ht="18.75" x14ac:dyDescent="0.3">
      <c r="B21" s="2540"/>
      <c r="C21" s="2541"/>
      <c r="D21" s="2541"/>
      <c r="E21" s="1133"/>
      <c r="F21" s="1133"/>
      <c r="G21" s="1134"/>
      <c r="H21" s="1131">
        <f t="shared" si="0"/>
        <v>0</v>
      </c>
    </row>
    <row r="22" spans="2:8" s="57" customFormat="1" ht="18.75" x14ac:dyDescent="0.3">
      <c r="B22" s="2540"/>
      <c r="C22" s="2541"/>
      <c r="D22" s="2541"/>
      <c r="E22" s="1133"/>
      <c r="F22" s="1133"/>
      <c r="G22" s="1134"/>
      <c r="H22" s="1131">
        <f t="shared" si="0"/>
        <v>0</v>
      </c>
    </row>
    <row r="23" spans="2:8" s="57" customFormat="1" ht="18.75" x14ac:dyDescent="0.3">
      <c r="B23" s="2540"/>
      <c r="C23" s="2541"/>
      <c r="D23" s="2541"/>
      <c r="E23" s="1133"/>
      <c r="F23" s="1133"/>
      <c r="G23" s="1134"/>
      <c r="H23" s="1131">
        <f t="shared" si="0"/>
        <v>0</v>
      </c>
    </row>
    <row r="24" spans="2:8" s="57" customFormat="1" ht="18.75" x14ac:dyDescent="0.3">
      <c r="B24" s="2540"/>
      <c r="C24" s="2541"/>
      <c r="D24" s="2541"/>
      <c r="E24" s="1133"/>
      <c r="F24" s="1133"/>
      <c r="G24" s="1134"/>
      <c r="H24" s="1131">
        <f t="shared" si="0"/>
        <v>0</v>
      </c>
    </row>
    <row r="25" spans="2:8" s="57" customFormat="1" ht="18.75" x14ac:dyDescent="0.3">
      <c r="B25" s="2540"/>
      <c r="C25" s="2541"/>
      <c r="D25" s="2541"/>
      <c r="E25" s="1133"/>
      <c r="F25" s="1133"/>
      <c r="G25" s="1134"/>
      <c r="H25" s="113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36"/>
      <c r="C33" s="2537"/>
      <c r="D33" s="2537"/>
      <c r="E33" s="1127"/>
      <c r="F33" s="1127"/>
      <c r="G33" s="1127"/>
      <c r="H33" s="1129"/>
    </row>
    <row r="34" spans="2:8" x14ac:dyDescent="0.25">
      <c r="B34" s="2536"/>
      <c r="C34" s="2537"/>
      <c r="D34" s="2537"/>
      <c r="E34" s="1127"/>
      <c r="F34" s="1127"/>
      <c r="G34" s="1127"/>
      <c r="H34" s="1129"/>
    </row>
    <row r="35" spans="2:8" ht="15.75" thickBot="1" x14ac:dyDescent="0.3">
      <c r="B35" s="2538"/>
      <c r="C35" s="2539"/>
      <c r="D35" s="2539"/>
      <c r="E35" s="1128"/>
      <c r="F35" s="1128"/>
      <c r="G35" s="1128"/>
      <c r="H35" s="1130"/>
    </row>
    <row r="36" spans="2:8" ht="18.75" x14ac:dyDescent="0.3">
      <c r="G36" s="48" t="s">
        <v>443</v>
      </c>
      <c r="H36" s="64">
        <f>SUM(H13:H25)</f>
        <v>3351.72</v>
      </c>
    </row>
    <row r="37" spans="2:8" ht="18.75" x14ac:dyDescent="0.3">
      <c r="G37" s="48" t="s">
        <v>444</v>
      </c>
      <c r="H37" s="64">
        <f>+H36*0.16</f>
        <v>536.27519999999993</v>
      </c>
    </row>
    <row r="38" spans="2:8" ht="19.5" thickBot="1" x14ac:dyDescent="0.35">
      <c r="G38" s="49" t="s">
        <v>445</v>
      </c>
      <c r="H38" s="65">
        <f>+H36+H37</f>
        <v>3887.9951999999998</v>
      </c>
    </row>
    <row r="40" spans="2:8" x14ac:dyDescent="0.25">
      <c r="B40" s="2532"/>
      <c r="C40" s="2532"/>
      <c r="D40" s="2532"/>
      <c r="E40" s="2532"/>
      <c r="F40" s="2532"/>
    </row>
    <row r="41" spans="2:8" x14ac:dyDescent="0.25">
      <c r="B41" s="2532"/>
      <c r="C41" s="2532"/>
      <c r="D41" s="2532"/>
      <c r="E41" s="2532"/>
      <c r="F41" s="2532"/>
    </row>
    <row r="42" spans="2:8" x14ac:dyDescent="0.25">
      <c r="B42" s="2535" t="s">
        <v>446</v>
      </c>
      <c r="C42" s="2535"/>
      <c r="D42" s="2535"/>
      <c r="E42" s="2535" t="s">
        <v>447</v>
      </c>
      <c r="F42" s="2535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5">
    <tabColor rgb="FF6666FF"/>
    <pageSetUpPr fitToPage="1"/>
  </sheetPr>
  <dimension ref="B1:I42"/>
  <sheetViews>
    <sheetView topLeftCell="A3" workbookViewId="0">
      <selection activeCell="B13" sqref="B13:D13"/>
    </sheetView>
  </sheetViews>
  <sheetFormatPr baseColWidth="10" defaultRowHeight="15" x14ac:dyDescent="0.25"/>
  <cols>
    <col min="1" max="1" width="11.42578125" style="32"/>
    <col min="2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-1874</v>
      </c>
      <c r="E5" s="1108" t="s">
        <v>421</v>
      </c>
      <c r="F5" s="33" t="str">
        <f>VLOOKUP(F6,OBRAS!A1:B25,2,FALSE)</f>
        <v>VALENC, ENSINO, TAJO</v>
      </c>
      <c r="G5" s="1670" t="s">
        <v>423</v>
      </c>
      <c r="H5" s="1674">
        <v>46148</v>
      </c>
    </row>
    <row r="6" spans="2:8" ht="15.75" thickBot="1" x14ac:dyDescent="0.3">
      <c r="B6" s="1669"/>
      <c r="C6" s="1671"/>
      <c r="D6" s="1673"/>
      <c r="E6" s="1109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64</v>
      </c>
      <c r="D7" s="36"/>
      <c r="E7" s="36"/>
      <c r="F7" s="35" t="s">
        <v>429</v>
      </c>
      <c r="G7" s="36" t="str">
        <f>VLOOKUP(C7,'BASE DATOS'!A1:J107,7,FALSE)</f>
        <v>postventa@himoinsa.mx</v>
      </c>
      <c r="H7" s="41"/>
    </row>
    <row r="8" spans="2:8" x14ac:dyDescent="0.25">
      <c r="B8" s="40" t="s">
        <v>425</v>
      </c>
      <c r="C8" s="38" t="str">
        <f>VLOOKUP(C7,'BASE DATOS'!A1:J108,3,FALSE)</f>
        <v>AV. LAZARO CARDENAS #790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GUADALAJARA, JCO</v>
      </c>
      <c r="D9" s="38"/>
      <c r="E9" s="38"/>
      <c r="F9" s="37" t="s">
        <v>431</v>
      </c>
      <c r="G9" s="50">
        <f>VLOOKUP(C7,'BASE DATOS'!A1:J109,9,FALSE)</f>
        <v>44470</v>
      </c>
      <c r="H9" s="42"/>
    </row>
    <row r="10" spans="2:8" x14ac:dyDescent="0.25">
      <c r="B10" s="40" t="s">
        <v>427</v>
      </c>
      <c r="C10" s="38" t="str">
        <f>VLOOKUP(C7,'BASE DATOS'!A1:J110,2,FALSE)</f>
        <v>MGE061004ISA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33 17990365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11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1591</v>
      </c>
      <c r="C13" s="1679"/>
      <c r="D13" s="1679"/>
      <c r="E13" s="60">
        <v>15</v>
      </c>
      <c r="F13" s="60" t="s">
        <v>449</v>
      </c>
      <c r="G13" s="62">
        <v>6.56</v>
      </c>
      <c r="H13" s="56">
        <f>+E13*G13</f>
        <v>98.399999999999991</v>
      </c>
    </row>
    <row r="14" spans="2:8" s="57" customFormat="1" ht="18.75" x14ac:dyDescent="0.3">
      <c r="B14" s="2540" t="s">
        <v>1592</v>
      </c>
      <c r="C14" s="2541"/>
      <c r="D14" s="2541"/>
      <c r="E14" s="1133">
        <v>15</v>
      </c>
      <c r="F14" s="1133" t="s">
        <v>449</v>
      </c>
      <c r="G14" s="1134">
        <v>18.239999999999998</v>
      </c>
      <c r="H14" s="1131">
        <f>+E14*G14</f>
        <v>273.59999999999997</v>
      </c>
    </row>
    <row r="15" spans="2:8" s="57" customFormat="1" ht="18.75" x14ac:dyDescent="0.3">
      <c r="B15" s="2540" t="s">
        <v>1593</v>
      </c>
      <c r="C15" s="2541"/>
      <c r="D15" s="2541"/>
      <c r="E15" s="1133">
        <v>15</v>
      </c>
      <c r="F15" s="1133" t="s">
        <v>449</v>
      </c>
      <c r="G15" s="1134">
        <v>15.28</v>
      </c>
      <c r="H15" s="1131">
        <f t="shared" ref="H15:H24" si="0">+E15*G15</f>
        <v>229.2</v>
      </c>
    </row>
    <row r="16" spans="2:8" s="57" customFormat="1" ht="18.75" x14ac:dyDescent="0.3">
      <c r="B16" s="2540" t="s">
        <v>1594</v>
      </c>
      <c r="C16" s="2541"/>
      <c r="D16" s="2541"/>
      <c r="E16" s="1133">
        <v>15</v>
      </c>
      <c r="F16" s="1133" t="s">
        <v>449</v>
      </c>
      <c r="G16" s="1134">
        <v>7.96</v>
      </c>
      <c r="H16" s="1131">
        <f t="shared" si="0"/>
        <v>119.4</v>
      </c>
    </row>
    <row r="17" spans="2:9" s="57" customFormat="1" ht="18.75" x14ac:dyDescent="0.3">
      <c r="B17" s="2540" t="s">
        <v>1595</v>
      </c>
      <c r="C17" s="2541"/>
      <c r="D17" s="2541"/>
      <c r="E17" s="1133">
        <v>1</v>
      </c>
      <c r="F17" s="1133" t="s">
        <v>449</v>
      </c>
      <c r="G17" s="1134">
        <v>46.51</v>
      </c>
      <c r="H17" s="1131">
        <f t="shared" si="0"/>
        <v>46.51</v>
      </c>
      <c r="I17" s="214"/>
    </row>
    <row r="18" spans="2:9" s="57" customFormat="1" ht="18.75" x14ac:dyDescent="0.3">
      <c r="B18" s="2540" t="s">
        <v>1596</v>
      </c>
      <c r="C18" s="2541"/>
      <c r="D18" s="2541"/>
      <c r="E18" s="1133">
        <v>1</v>
      </c>
      <c r="F18" s="1133" t="s">
        <v>449</v>
      </c>
      <c r="G18" s="1134">
        <v>3.18</v>
      </c>
      <c r="H18" s="1131">
        <f t="shared" si="0"/>
        <v>3.18</v>
      </c>
    </row>
    <row r="19" spans="2:9" s="57" customFormat="1" ht="18.75" x14ac:dyDescent="0.3">
      <c r="B19" s="2540" t="s">
        <v>1597</v>
      </c>
      <c r="C19" s="2541"/>
      <c r="D19" s="2541"/>
      <c r="E19" s="1133">
        <v>3</v>
      </c>
      <c r="F19" s="1133" t="s">
        <v>449</v>
      </c>
      <c r="G19" s="1134">
        <v>4.3499999999999996</v>
      </c>
      <c r="H19" s="1131">
        <f t="shared" si="0"/>
        <v>13.049999999999999</v>
      </c>
    </row>
    <row r="20" spans="2:9" s="57" customFormat="1" ht="18.75" x14ac:dyDescent="0.3">
      <c r="B20" s="2542" t="s">
        <v>1394</v>
      </c>
      <c r="C20" s="2543"/>
      <c r="D20" s="2543"/>
      <c r="E20" s="1133"/>
      <c r="F20" s="1133"/>
      <c r="G20" s="1134"/>
      <c r="H20" s="1131">
        <f t="shared" si="0"/>
        <v>0</v>
      </c>
    </row>
    <row r="21" spans="2:9" s="57" customFormat="1" ht="18.75" x14ac:dyDescent="0.3">
      <c r="B21" s="2540"/>
      <c r="C21" s="2541"/>
      <c r="D21" s="2541"/>
      <c r="E21" s="1133"/>
      <c r="F21" s="1133"/>
      <c r="G21" s="1134"/>
      <c r="H21" s="1131">
        <f t="shared" si="0"/>
        <v>0</v>
      </c>
    </row>
    <row r="22" spans="2:9" s="57" customFormat="1" ht="18.75" x14ac:dyDescent="0.3">
      <c r="B22" s="2540"/>
      <c r="C22" s="2541"/>
      <c r="D22" s="2541"/>
      <c r="E22" s="1133"/>
      <c r="F22" s="1133"/>
      <c r="G22" s="1134"/>
      <c r="H22" s="1131">
        <f t="shared" si="0"/>
        <v>0</v>
      </c>
    </row>
    <row r="23" spans="2:9" s="57" customFormat="1" ht="18.75" x14ac:dyDescent="0.3">
      <c r="B23" s="2540"/>
      <c r="C23" s="2541"/>
      <c r="D23" s="2541"/>
      <c r="E23" s="1133"/>
      <c r="F23" s="1133"/>
      <c r="G23" s="1134"/>
      <c r="H23" s="1131">
        <f t="shared" si="0"/>
        <v>0</v>
      </c>
    </row>
    <row r="24" spans="2:9" s="57" customFormat="1" ht="18.75" x14ac:dyDescent="0.3">
      <c r="B24" s="2540"/>
      <c r="C24" s="2541"/>
      <c r="D24" s="2541"/>
      <c r="E24" s="1133"/>
      <c r="F24" s="1133"/>
      <c r="G24" s="1134"/>
      <c r="H24" s="1131">
        <f t="shared" si="0"/>
        <v>0</v>
      </c>
    </row>
    <row r="25" spans="2:9" s="57" customFormat="1" ht="18.75" x14ac:dyDescent="0.3">
      <c r="B25" s="2540"/>
      <c r="C25" s="2541"/>
      <c r="D25" s="2541"/>
      <c r="E25" s="1133"/>
      <c r="F25" s="1133"/>
      <c r="G25" s="1134"/>
      <c r="H25" s="1132"/>
    </row>
    <row r="26" spans="2:9" x14ac:dyDescent="0.25">
      <c r="B26" s="53"/>
      <c r="C26" s="47"/>
      <c r="D26" s="47"/>
      <c r="E26" s="47"/>
      <c r="F26" s="47"/>
      <c r="G26" s="47"/>
      <c r="H26" s="55"/>
    </row>
    <row r="27" spans="2:9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9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9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9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9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9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36"/>
      <c r="C33" s="2537"/>
      <c r="D33" s="2537"/>
      <c r="E33" s="1127"/>
      <c r="F33" s="1127"/>
      <c r="G33" s="1127"/>
      <c r="H33" s="1129"/>
    </row>
    <row r="34" spans="2:8" x14ac:dyDescent="0.25">
      <c r="B34" s="2536"/>
      <c r="C34" s="2537"/>
      <c r="D34" s="2537"/>
      <c r="E34" s="1127"/>
      <c r="F34" s="1127"/>
      <c r="G34" s="1127"/>
      <c r="H34" s="1129"/>
    </row>
    <row r="35" spans="2:8" ht="15.75" thickBot="1" x14ac:dyDescent="0.3">
      <c r="B35" s="2538"/>
      <c r="C35" s="2539"/>
      <c r="D35" s="2539"/>
      <c r="E35" s="1128"/>
      <c r="F35" s="1128"/>
      <c r="G35" s="1128"/>
      <c r="H35" s="1130"/>
    </row>
    <row r="36" spans="2:8" ht="18.75" x14ac:dyDescent="0.3">
      <c r="G36" s="48" t="s">
        <v>443</v>
      </c>
      <c r="H36" s="64">
        <f>SUM(H13:H25)</f>
        <v>783.3399999999998</v>
      </c>
    </row>
    <row r="37" spans="2:8" ht="18.75" x14ac:dyDescent="0.3">
      <c r="G37" s="48" t="s">
        <v>444</v>
      </c>
      <c r="H37" s="64">
        <f>+H36*0.16</f>
        <v>125.33439999999997</v>
      </c>
    </row>
    <row r="38" spans="2:8" ht="19.5" thickBot="1" x14ac:dyDescent="0.35">
      <c r="G38" s="49" t="s">
        <v>445</v>
      </c>
      <c r="H38" s="65">
        <f>+H36+H37</f>
        <v>908.67439999999976</v>
      </c>
    </row>
    <row r="40" spans="2:8" ht="18.75" x14ac:dyDescent="0.3">
      <c r="B40" s="2532"/>
      <c r="C40" s="2532"/>
      <c r="D40" s="2532"/>
      <c r="E40" s="2532"/>
      <c r="F40" s="2532"/>
      <c r="G40" s="149" t="s">
        <v>630</v>
      </c>
      <c r="H40" s="683">
        <v>17.3752</v>
      </c>
    </row>
    <row r="41" spans="2:8" ht="19.5" thickBot="1" x14ac:dyDescent="0.35">
      <c r="B41" s="2532"/>
      <c r="C41" s="2532"/>
      <c r="D41" s="2532"/>
      <c r="E41" s="2532"/>
      <c r="F41" s="2532"/>
      <c r="H41" s="1138">
        <f>+H38*H40</f>
        <v>15788.399434879995</v>
      </c>
    </row>
    <row r="42" spans="2:8" ht="15.75" thickTop="1" x14ac:dyDescent="0.25">
      <c r="B42" s="2535" t="s">
        <v>446</v>
      </c>
      <c r="C42" s="2535"/>
      <c r="D42" s="2535"/>
      <c r="E42" s="2535" t="s">
        <v>447</v>
      </c>
      <c r="F42" s="2535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1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6">
    <pageSetUpPr fitToPage="1"/>
  </sheetPr>
  <dimension ref="B1:H42"/>
  <sheetViews>
    <sheetView topLeftCell="A11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28515625" style="32" customWidth="1"/>
    <col min="4" max="4" width="1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1608</v>
      </c>
      <c r="E5" s="1108" t="s">
        <v>421</v>
      </c>
      <c r="F5" s="33" t="str">
        <f>VLOOKUP(F6,OBRAS!A1:B25,2,FALSE)</f>
        <v>LA VALENCIA</v>
      </c>
      <c r="G5" s="1670" t="s">
        <v>423</v>
      </c>
      <c r="H5" s="1674">
        <v>46148</v>
      </c>
    </row>
    <row r="6" spans="2:8" ht="15.75" thickBot="1" x14ac:dyDescent="0.3">
      <c r="B6" s="1669"/>
      <c r="C6" s="1671"/>
      <c r="D6" s="1673"/>
      <c r="E6" s="1109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1598</v>
      </c>
      <c r="D7" s="36"/>
      <c r="E7" s="36"/>
      <c r="F7" s="35" t="s">
        <v>429</v>
      </c>
      <c r="G7" s="36" t="str">
        <f>VLOOKUP(C7,'BASE DATOS'!A1:J107,7,FALSE)</f>
        <v>accesorios@cbscompresores.com.mx</v>
      </c>
      <c r="H7" s="41"/>
    </row>
    <row r="8" spans="2:8" x14ac:dyDescent="0.25">
      <c r="B8" s="40" t="s">
        <v>425</v>
      </c>
      <c r="C8" s="38" t="str">
        <f>VLOOKUP(C7,'BASE DATOS'!A1:J108,3,FALSE)</f>
        <v>PAULINO NAVARRO #1105 COL. MODERNA</v>
      </c>
      <c r="D8" s="38"/>
      <c r="E8" s="38"/>
      <c r="F8" s="37" t="s">
        <v>430</v>
      </c>
      <c r="G8" s="38" t="str">
        <f>VLOOKUP(C7,'BASE DATOS'!A1:J108,8,FALSE)</f>
        <v>COMPRESORES</v>
      </c>
      <c r="H8" s="42"/>
    </row>
    <row r="9" spans="2:8" x14ac:dyDescent="0.25">
      <c r="B9" s="40" t="s">
        <v>426</v>
      </c>
      <c r="C9" s="38" t="str">
        <f>VLOOKUP(C7,'BASE DATOS'!A1:J109,4,FALSE)</f>
        <v>GUADALAJARA, JCO</v>
      </c>
      <c r="D9" s="38"/>
      <c r="E9" s="38"/>
      <c r="F9" s="37" t="s">
        <v>431</v>
      </c>
      <c r="G9" s="50">
        <f>VLOOKUP(C7,'BASE DATOS'!A1:J109,9,FALSE)</f>
        <v>44190</v>
      </c>
      <c r="H9" s="42"/>
    </row>
    <row r="10" spans="2:8" x14ac:dyDescent="0.25">
      <c r="B10" s="40" t="s">
        <v>427</v>
      </c>
      <c r="C10" s="38" t="str">
        <f>VLOOKUP(C7,'BASE DATOS'!A1:J110,2,FALSE)</f>
        <v>SNC170601H30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33 33296163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11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1607</v>
      </c>
      <c r="C13" s="1679"/>
      <c r="D13" s="1679"/>
      <c r="E13" s="60">
        <v>1</v>
      </c>
      <c r="F13" s="60" t="s">
        <v>449</v>
      </c>
      <c r="G13" s="62">
        <v>3300</v>
      </c>
      <c r="H13" s="56">
        <f>+E13*G13</f>
        <v>3300</v>
      </c>
    </row>
    <row r="14" spans="2:8" s="57" customFormat="1" ht="18.75" x14ac:dyDescent="0.3">
      <c r="B14" s="2542" t="s">
        <v>1435</v>
      </c>
      <c r="C14" s="2543"/>
      <c r="D14" s="2543"/>
      <c r="E14" s="1133"/>
      <c r="F14" s="1133"/>
      <c r="G14" s="1134"/>
      <c r="H14" s="1131">
        <f>+E14*G14</f>
        <v>0</v>
      </c>
    </row>
    <row r="15" spans="2:8" s="57" customFormat="1" ht="18.75" x14ac:dyDescent="0.3">
      <c r="B15" s="2540"/>
      <c r="C15" s="2541"/>
      <c r="D15" s="2541"/>
      <c r="E15" s="1133"/>
      <c r="F15" s="1133"/>
      <c r="G15" s="1134"/>
      <c r="H15" s="1131">
        <f t="shared" ref="H15:H24" si="0">+E15*G15</f>
        <v>0</v>
      </c>
    </row>
    <row r="16" spans="2:8" s="57" customFormat="1" ht="18.75" x14ac:dyDescent="0.3">
      <c r="B16" s="2540"/>
      <c r="C16" s="2541"/>
      <c r="D16" s="2541"/>
      <c r="E16" s="1133"/>
      <c r="F16" s="1133"/>
      <c r="G16" s="1134"/>
      <c r="H16" s="1131">
        <f t="shared" si="0"/>
        <v>0</v>
      </c>
    </row>
    <row r="17" spans="2:8" s="57" customFormat="1" ht="18.75" x14ac:dyDescent="0.3">
      <c r="B17" s="2540"/>
      <c r="C17" s="2541"/>
      <c r="D17" s="2541"/>
      <c r="E17" s="1133"/>
      <c r="F17" s="1133"/>
      <c r="G17" s="1134"/>
      <c r="H17" s="1131">
        <f t="shared" si="0"/>
        <v>0</v>
      </c>
    </row>
    <row r="18" spans="2:8" s="57" customFormat="1" ht="18.75" x14ac:dyDescent="0.3">
      <c r="B18" s="2540"/>
      <c r="C18" s="2541"/>
      <c r="D18" s="2541"/>
      <c r="E18" s="1133"/>
      <c r="F18" s="1133"/>
      <c r="G18" s="1134"/>
      <c r="H18" s="1131">
        <f t="shared" si="0"/>
        <v>0</v>
      </c>
    </row>
    <row r="19" spans="2:8" s="57" customFormat="1" ht="18.75" x14ac:dyDescent="0.3">
      <c r="B19" s="2540"/>
      <c r="C19" s="2541"/>
      <c r="D19" s="2541"/>
      <c r="E19" s="1133"/>
      <c r="F19" s="1133"/>
      <c r="G19" s="1134"/>
      <c r="H19" s="1131">
        <f t="shared" si="0"/>
        <v>0</v>
      </c>
    </row>
    <row r="20" spans="2:8" s="57" customFormat="1" ht="18.75" x14ac:dyDescent="0.3">
      <c r="B20" s="2540"/>
      <c r="C20" s="2541"/>
      <c r="D20" s="2541"/>
      <c r="E20" s="1133"/>
      <c r="F20" s="1133"/>
      <c r="G20" s="1134"/>
      <c r="H20" s="1131">
        <f t="shared" si="0"/>
        <v>0</v>
      </c>
    </row>
    <row r="21" spans="2:8" s="57" customFormat="1" ht="18.75" x14ac:dyDescent="0.3">
      <c r="B21" s="2540"/>
      <c r="C21" s="2541"/>
      <c r="D21" s="2541"/>
      <c r="E21" s="1133"/>
      <c r="F21" s="1133"/>
      <c r="G21" s="1134"/>
      <c r="H21" s="1131">
        <f t="shared" si="0"/>
        <v>0</v>
      </c>
    </row>
    <row r="22" spans="2:8" s="57" customFormat="1" ht="18.75" x14ac:dyDescent="0.3">
      <c r="B22" s="2540"/>
      <c r="C22" s="2541"/>
      <c r="D22" s="2541"/>
      <c r="E22" s="1133"/>
      <c r="F22" s="1133"/>
      <c r="G22" s="1134"/>
      <c r="H22" s="1131">
        <f t="shared" si="0"/>
        <v>0</v>
      </c>
    </row>
    <row r="23" spans="2:8" s="57" customFormat="1" ht="18.75" x14ac:dyDescent="0.3">
      <c r="B23" s="2540"/>
      <c r="C23" s="2541"/>
      <c r="D23" s="2541"/>
      <c r="E23" s="1133"/>
      <c r="F23" s="1133"/>
      <c r="G23" s="1134"/>
      <c r="H23" s="1131">
        <f t="shared" si="0"/>
        <v>0</v>
      </c>
    </row>
    <row r="24" spans="2:8" s="57" customFormat="1" ht="18.75" x14ac:dyDescent="0.3">
      <c r="B24" s="2540"/>
      <c r="C24" s="2541"/>
      <c r="D24" s="2541"/>
      <c r="E24" s="1133"/>
      <c r="F24" s="1133"/>
      <c r="G24" s="1134"/>
      <c r="H24" s="1131">
        <f t="shared" si="0"/>
        <v>0</v>
      </c>
    </row>
    <row r="25" spans="2:8" s="57" customFormat="1" ht="18.75" x14ac:dyDescent="0.3">
      <c r="B25" s="2540"/>
      <c r="C25" s="2541"/>
      <c r="D25" s="2541"/>
      <c r="E25" s="1133"/>
      <c r="F25" s="1133"/>
      <c r="G25" s="1134"/>
      <c r="H25" s="113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36"/>
      <c r="C33" s="2537"/>
      <c r="D33" s="2537"/>
      <c r="E33" s="1127"/>
      <c r="F33" s="1127"/>
      <c r="G33" s="1127"/>
      <c r="H33" s="1129"/>
    </row>
    <row r="34" spans="2:8" x14ac:dyDescent="0.25">
      <c r="B34" s="2536"/>
      <c r="C34" s="2537"/>
      <c r="D34" s="2537"/>
      <c r="E34" s="1127"/>
      <c r="F34" s="1127"/>
      <c r="G34" s="1127"/>
      <c r="H34" s="1129"/>
    </row>
    <row r="35" spans="2:8" ht="15.75" thickBot="1" x14ac:dyDescent="0.3">
      <c r="B35" s="2538"/>
      <c r="C35" s="2539"/>
      <c r="D35" s="2539"/>
      <c r="E35" s="1128"/>
      <c r="F35" s="1128"/>
      <c r="G35" s="1128"/>
      <c r="H35" s="1130"/>
    </row>
    <row r="36" spans="2:8" ht="18.75" x14ac:dyDescent="0.3">
      <c r="G36" s="48" t="s">
        <v>443</v>
      </c>
      <c r="H36" s="64">
        <f>SUM(H13:H25)</f>
        <v>3300</v>
      </c>
    </row>
    <row r="37" spans="2:8" ht="18.75" x14ac:dyDescent="0.3">
      <c r="G37" s="48" t="s">
        <v>444</v>
      </c>
      <c r="H37" s="64">
        <f>+H36*0.16</f>
        <v>528</v>
      </c>
    </row>
    <row r="38" spans="2:8" ht="19.5" thickBot="1" x14ac:dyDescent="0.35">
      <c r="G38" s="49" t="s">
        <v>445</v>
      </c>
      <c r="H38" s="65">
        <f>+H36+H37</f>
        <v>3828</v>
      </c>
    </row>
    <row r="40" spans="2:8" x14ac:dyDescent="0.25">
      <c r="B40" s="2532"/>
      <c r="C40" s="2532"/>
      <c r="D40" s="2532"/>
      <c r="E40" s="2532"/>
      <c r="F40" s="2532"/>
    </row>
    <row r="41" spans="2:8" x14ac:dyDescent="0.25">
      <c r="B41" s="2532"/>
      <c r="C41" s="2532"/>
      <c r="D41" s="2532"/>
      <c r="E41" s="2532"/>
      <c r="F41" s="2532"/>
    </row>
    <row r="42" spans="2:8" x14ac:dyDescent="0.25">
      <c r="B42" s="2535" t="s">
        <v>446</v>
      </c>
      <c r="C42" s="2535"/>
      <c r="D42" s="2535"/>
      <c r="E42" s="2535" t="s">
        <v>447</v>
      </c>
      <c r="F42" s="2535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7">
    <pageSetUpPr fitToPage="1"/>
  </sheetPr>
  <dimension ref="B1:H42"/>
  <sheetViews>
    <sheetView topLeftCell="A11"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3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1609</v>
      </c>
      <c r="E5" s="1135" t="s">
        <v>421</v>
      </c>
      <c r="F5" s="33" t="str">
        <f>VLOOKUP(F6,OBRAS!A1:B25,2,FALSE)</f>
        <v>LA VALENCIA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1136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1604</v>
      </c>
      <c r="D7" s="36"/>
      <c r="E7" s="36"/>
      <c r="F7" s="35" t="s">
        <v>429</v>
      </c>
      <c r="G7" s="36" t="str">
        <f>VLOOKUP(C7,'BASE DATOS'!A1:J107,7,FALSE)</f>
        <v>accesorios@cbscompresores.com.mx</v>
      </c>
      <c r="H7" s="41"/>
    </row>
    <row r="8" spans="2:8" x14ac:dyDescent="0.25">
      <c r="B8" s="40" t="s">
        <v>425</v>
      </c>
      <c r="C8" s="38" t="str">
        <f>VLOOKUP(C7,'BASE DATOS'!A1:J108,3,FALSE)</f>
        <v>DINAMARCA #1221 COL. MODERNA</v>
      </c>
      <c r="D8" s="38"/>
      <c r="E8" s="38"/>
      <c r="F8" s="37" t="s">
        <v>430</v>
      </c>
      <c r="G8" s="38" t="str">
        <f>VLOOKUP(C7,'BASE DATOS'!A1:J108,8,FALSE)</f>
        <v>COMPRESORES</v>
      </c>
      <c r="H8" s="42"/>
    </row>
    <row r="9" spans="2:8" x14ac:dyDescent="0.25">
      <c r="B9" s="40" t="s">
        <v>426</v>
      </c>
      <c r="C9" s="38" t="str">
        <f>VLOOKUP(C7,'BASE DATOS'!A1:J109,4,FALSE)</f>
        <v>GUADALAJARA, JCO</v>
      </c>
      <c r="D9" s="38"/>
      <c r="E9" s="38"/>
      <c r="F9" s="37" t="s">
        <v>431</v>
      </c>
      <c r="G9" s="50">
        <f>VLOOKUP(C7,'BASE DATOS'!A1:J109,9,FALSE)</f>
        <v>44190</v>
      </c>
      <c r="H9" s="42"/>
    </row>
    <row r="10" spans="2:8" x14ac:dyDescent="0.25">
      <c r="B10" s="40" t="s">
        <v>427</v>
      </c>
      <c r="C10" s="38" t="str">
        <f>VLOOKUP(C7,'BASE DATOS'!A1:J110,2,FALSE)</f>
        <v>ICM111215GX6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33 33296163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13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1610</v>
      </c>
      <c r="C13" s="1679"/>
      <c r="D13" s="1679"/>
      <c r="E13" s="60">
        <v>1</v>
      </c>
      <c r="F13" s="60" t="s">
        <v>449</v>
      </c>
      <c r="G13" s="62">
        <v>315</v>
      </c>
      <c r="H13" s="56">
        <f>+E13*G13</f>
        <v>315</v>
      </c>
    </row>
    <row r="14" spans="2:8" s="57" customFormat="1" ht="18.75" x14ac:dyDescent="0.3">
      <c r="B14" s="2549" t="s">
        <v>1611</v>
      </c>
      <c r="C14" s="2550"/>
      <c r="D14" s="2550"/>
      <c r="E14" s="1148">
        <v>1</v>
      </c>
      <c r="F14" s="1148" t="s">
        <v>449</v>
      </c>
      <c r="G14" s="1149">
        <v>250</v>
      </c>
      <c r="H14" s="1146">
        <f>+E14*G14</f>
        <v>250</v>
      </c>
    </row>
    <row r="15" spans="2:8" s="57" customFormat="1" ht="18.75" x14ac:dyDescent="0.3">
      <c r="B15" s="2551" t="s">
        <v>1612</v>
      </c>
      <c r="C15" s="2552"/>
      <c r="D15" s="2552"/>
      <c r="E15" s="1148"/>
      <c r="F15" s="1148"/>
      <c r="G15" s="1149"/>
      <c r="H15" s="1146">
        <f t="shared" ref="H15:H24" si="0">+E15*G15</f>
        <v>0</v>
      </c>
    </row>
    <row r="16" spans="2:8" s="57" customFormat="1" ht="18.75" x14ac:dyDescent="0.3">
      <c r="B16" s="2549"/>
      <c r="C16" s="2550"/>
      <c r="D16" s="2550"/>
      <c r="E16" s="1148"/>
      <c r="F16" s="1148"/>
      <c r="G16" s="1149"/>
      <c r="H16" s="1146">
        <f t="shared" si="0"/>
        <v>0</v>
      </c>
    </row>
    <row r="17" spans="2:8" s="57" customFormat="1" ht="18.75" x14ac:dyDescent="0.3">
      <c r="B17" s="2549"/>
      <c r="C17" s="2550"/>
      <c r="D17" s="2550"/>
      <c r="E17" s="1148"/>
      <c r="F17" s="1148"/>
      <c r="G17" s="1149"/>
      <c r="H17" s="1146">
        <f t="shared" si="0"/>
        <v>0</v>
      </c>
    </row>
    <row r="18" spans="2:8" s="57" customFormat="1" ht="18.75" x14ac:dyDescent="0.3">
      <c r="B18" s="2549"/>
      <c r="C18" s="2550"/>
      <c r="D18" s="2550"/>
      <c r="E18" s="1148"/>
      <c r="F18" s="1148"/>
      <c r="G18" s="1149"/>
      <c r="H18" s="1146">
        <f t="shared" si="0"/>
        <v>0</v>
      </c>
    </row>
    <row r="19" spans="2:8" s="57" customFormat="1" ht="18.75" x14ac:dyDescent="0.3">
      <c r="B19" s="2549"/>
      <c r="C19" s="2550"/>
      <c r="D19" s="2550"/>
      <c r="E19" s="1148"/>
      <c r="F19" s="1148"/>
      <c r="G19" s="1149"/>
      <c r="H19" s="1146">
        <f t="shared" si="0"/>
        <v>0</v>
      </c>
    </row>
    <row r="20" spans="2:8" s="57" customFormat="1" ht="18.75" x14ac:dyDescent="0.3">
      <c r="B20" s="2549"/>
      <c r="C20" s="2550"/>
      <c r="D20" s="2550"/>
      <c r="E20" s="1148"/>
      <c r="F20" s="1148"/>
      <c r="G20" s="1149"/>
      <c r="H20" s="1146">
        <f t="shared" si="0"/>
        <v>0</v>
      </c>
    </row>
    <row r="21" spans="2:8" s="57" customFormat="1" ht="18.75" x14ac:dyDescent="0.3">
      <c r="B21" s="2549"/>
      <c r="C21" s="2550"/>
      <c r="D21" s="2550"/>
      <c r="E21" s="1148"/>
      <c r="F21" s="1148"/>
      <c r="G21" s="1149"/>
      <c r="H21" s="1146">
        <f t="shared" si="0"/>
        <v>0</v>
      </c>
    </row>
    <row r="22" spans="2:8" s="57" customFormat="1" ht="18.75" x14ac:dyDescent="0.3">
      <c r="B22" s="2549"/>
      <c r="C22" s="2550"/>
      <c r="D22" s="2550"/>
      <c r="E22" s="1148"/>
      <c r="F22" s="1148"/>
      <c r="G22" s="1149"/>
      <c r="H22" s="1146">
        <f t="shared" si="0"/>
        <v>0</v>
      </c>
    </row>
    <row r="23" spans="2:8" s="57" customFormat="1" ht="18.75" x14ac:dyDescent="0.3">
      <c r="B23" s="2549"/>
      <c r="C23" s="2550"/>
      <c r="D23" s="2550"/>
      <c r="E23" s="1148"/>
      <c r="F23" s="1148"/>
      <c r="G23" s="1149"/>
      <c r="H23" s="1146">
        <f t="shared" si="0"/>
        <v>0</v>
      </c>
    </row>
    <row r="24" spans="2:8" s="57" customFormat="1" ht="18.75" x14ac:dyDescent="0.3">
      <c r="B24" s="2549"/>
      <c r="C24" s="2550"/>
      <c r="D24" s="2550"/>
      <c r="E24" s="1148"/>
      <c r="F24" s="1148"/>
      <c r="G24" s="1149"/>
      <c r="H24" s="1146">
        <f t="shared" si="0"/>
        <v>0</v>
      </c>
    </row>
    <row r="25" spans="2:8" s="57" customFormat="1" ht="18.75" x14ac:dyDescent="0.3">
      <c r="B25" s="2549"/>
      <c r="C25" s="2550"/>
      <c r="D25" s="2550"/>
      <c r="E25" s="1148"/>
      <c r="F25" s="1148"/>
      <c r="G25" s="1149"/>
      <c r="H25" s="114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45"/>
      <c r="C33" s="2546"/>
      <c r="D33" s="2546"/>
      <c r="E33" s="1142"/>
      <c r="F33" s="1142"/>
      <c r="G33" s="1142"/>
      <c r="H33" s="1144"/>
    </row>
    <row r="34" spans="2:8" x14ac:dyDescent="0.25">
      <c r="B34" s="2545"/>
      <c r="C34" s="2546"/>
      <c r="D34" s="2546"/>
      <c r="E34" s="1142"/>
      <c r="F34" s="1142"/>
      <c r="G34" s="1142"/>
      <c r="H34" s="1144"/>
    </row>
    <row r="35" spans="2:8" ht="15.75" thickBot="1" x14ac:dyDescent="0.3">
      <c r="B35" s="2547"/>
      <c r="C35" s="2548"/>
      <c r="D35" s="2548"/>
      <c r="E35" s="1143"/>
      <c r="F35" s="1143"/>
      <c r="G35" s="1143"/>
      <c r="H35" s="1145"/>
    </row>
    <row r="36" spans="2:8" ht="18.75" x14ac:dyDescent="0.3">
      <c r="G36" s="48" t="s">
        <v>443</v>
      </c>
      <c r="H36" s="64">
        <f>SUM(H13:H25)</f>
        <v>565</v>
      </c>
    </row>
    <row r="37" spans="2:8" ht="18.75" x14ac:dyDescent="0.3">
      <c r="G37" s="48" t="s">
        <v>444</v>
      </c>
      <c r="H37" s="64">
        <f>+H36*0.16</f>
        <v>90.4</v>
      </c>
    </row>
    <row r="38" spans="2:8" ht="19.5" thickBot="1" x14ac:dyDescent="0.35">
      <c r="G38" s="49" t="s">
        <v>445</v>
      </c>
      <c r="H38" s="65">
        <f>+H36+H37</f>
        <v>655.4</v>
      </c>
    </row>
    <row r="40" spans="2:8" x14ac:dyDescent="0.25">
      <c r="B40" s="2537"/>
      <c r="C40" s="2537"/>
      <c r="D40" s="2537"/>
      <c r="E40" s="2537"/>
      <c r="F40" s="2537"/>
    </row>
    <row r="41" spans="2:8" x14ac:dyDescent="0.25">
      <c r="B41" s="2537"/>
      <c r="C41" s="2537"/>
      <c r="D41" s="2537"/>
      <c r="E41" s="2537"/>
      <c r="F41" s="2537"/>
    </row>
    <row r="42" spans="2:8" x14ac:dyDescent="0.25">
      <c r="B42" s="2544" t="s">
        <v>446</v>
      </c>
      <c r="C42" s="2544"/>
      <c r="D42" s="2544"/>
      <c r="E42" s="2544" t="s">
        <v>447</v>
      </c>
      <c r="F42" s="2544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8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6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1613</v>
      </c>
      <c r="E5" s="1139" t="s">
        <v>421</v>
      </c>
      <c r="F5" s="33" t="str">
        <f>VLOOKUP(F6,OBRAS!A1:B25,2,FALSE)</f>
        <v>LA VALENCIA</v>
      </c>
      <c r="G5" s="1670" t="s">
        <v>423</v>
      </c>
      <c r="H5" s="1674">
        <v>46126</v>
      </c>
    </row>
    <row r="6" spans="2:8" ht="15.75" thickBot="1" x14ac:dyDescent="0.3">
      <c r="B6" s="1669"/>
      <c r="C6" s="1671"/>
      <c r="D6" s="1673"/>
      <c r="E6" s="1140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250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CARRETERA ALTERNA CUCBA #175 SAN JUAN DE OCOTÁN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ZAPOPAN, JCO</v>
      </c>
      <c r="D9" s="38"/>
      <c r="E9" s="38"/>
      <c r="F9" s="37" t="s">
        <v>431</v>
      </c>
      <c r="G9" s="50">
        <f>VLOOKUP(C7,'BASE DATOS'!A1:J109,9,FALSE)</f>
        <v>45019</v>
      </c>
      <c r="H9" s="42"/>
    </row>
    <row r="10" spans="2:8" x14ac:dyDescent="0.25">
      <c r="B10" s="40" t="s">
        <v>427</v>
      </c>
      <c r="C10" s="38" t="str">
        <f>VLOOKUP(C7,'BASE DATOS'!A1:J110,2,FALSE)</f>
        <v>RIC120306KE8</v>
      </c>
      <c r="D10" s="38"/>
      <c r="E10" s="38"/>
      <c r="F10" s="37" t="s">
        <v>432</v>
      </c>
      <c r="G10" s="38" t="str">
        <f>VLOOKUP(C7,'BASE DATOS'!A1:J110,10,FALSE)</f>
        <v>CREDITO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221 3620459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14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1614</v>
      </c>
      <c r="C13" s="1679"/>
      <c r="D13" s="1679"/>
      <c r="E13" s="60">
        <v>3</v>
      </c>
      <c r="F13" s="60" t="s">
        <v>858</v>
      </c>
      <c r="G13" s="62">
        <v>750</v>
      </c>
      <c r="H13" s="56">
        <f>+E13*G13</f>
        <v>2250</v>
      </c>
    </row>
    <row r="14" spans="2:8" s="57" customFormat="1" ht="18.75" x14ac:dyDescent="0.3">
      <c r="B14" s="2553" t="s">
        <v>1616</v>
      </c>
      <c r="C14" s="2554"/>
      <c r="D14" s="2554"/>
      <c r="E14" s="1156"/>
      <c r="F14" s="1156"/>
      <c r="G14" s="1157"/>
      <c r="H14" s="1154">
        <f>+E14*G14</f>
        <v>0</v>
      </c>
    </row>
    <row r="15" spans="2:8" s="57" customFormat="1" ht="18.75" x14ac:dyDescent="0.3">
      <c r="B15" s="2553" t="s">
        <v>1615</v>
      </c>
      <c r="C15" s="2554"/>
      <c r="D15" s="2554"/>
      <c r="E15" s="1156"/>
      <c r="F15" s="1156"/>
      <c r="G15" s="1157"/>
      <c r="H15" s="1154">
        <f t="shared" ref="H15:H24" si="0">+E15*G15</f>
        <v>0</v>
      </c>
    </row>
    <row r="16" spans="2:8" s="57" customFormat="1" ht="18.75" x14ac:dyDescent="0.3">
      <c r="B16" s="2553" t="s">
        <v>853</v>
      </c>
      <c r="C16" s="2554"/>
      <c r="D16" s="2554"/>
      <c r="E16" s="1156">
        <v>772</v>
      </c>
      <c r="F16" s="1156" t="s">
        <v>938</v>
      </c>
      <c r="G16" s="1157">
        <v>10</v>
      </c>
      <c r="H16" s="1154">
        <f t="shared" si="0"/>
        <v>7720</v>
      </c>
    </row>
    <row r="17" spans="2:8" s="57" customFormat="1" ht="18.75" x14ac:dyDescent="0.3">
      <c r="B17" s="2553" t="s">
        <v>852</v>
      </c>
      <c r="C17" s="2554"/>
      <c r="D17" s="2554"/>
      <c r="E17" s="1156">
        <v>2</v>
      </c>
      <c r="F17" s="1156" t="s">
        <v>462</v>
      </c>
      <c r="G17" s="1157">
        <v>66</v>
      </c>
      <c r="H17" s="1154">
        <f t="shared" si="0"/>
        <v>132</v>
      </c>
    </row>
    <row r="18" spans="2:8" s="57" customFormat="1" ht="18.75" x14ac:dyDescent="0.3">
      <c r="B18" s="2555" t="s">
        <v>856</v>
      </c>
      <c r="C18" s="2556"/>
      <c r="D18" s="2556"/>
      <c r="E18" s="1156"/>
      <c r="F18" s="1156"/>
      <c r="G18" s="1157"/>
      <c r="H18" s="1154">
        <f t="shared" si="0"/>
        <v>0</v>
      </c>
    </row>
    <row r="19" spans="2:8" s="57" customFormat="1" ht="18.75" x14ac:dyDescent="0.3">
      <c r="B19" s="2553"/>
      <c r="C19" s="2554"/>
      <c r="D19" s="2554"/>
      <c r="E19" s="1156"/>
      <c r="F19" s="1156"/>
      <c r="G19" s="1157"/>
      <c r="H19" s="1154">
        <f t="shared" si="0"/>
        <v>0</v>
      </c>
    </row>
    <row r="20" spans="2:8" s="57" customFormat="1" ht="18.75" x14ac:dyDescent="0.3">
      <c r="B20" s="2553"/>
      <c r="C20" s="2554"/>
      <c r="D20" s="2554"/>
      <c r="E20" s="1156"/>
      <c r="F20" s="1156"/>
      <c r="G20" s="1157"/>
      <c r="H20" s="1154">
        <f t="shared" si="0"/>
        <v>0</v>
      </c>
    </row>
    <row r="21" spans="2:8" s="57" customFormat="1" ht="18.75" x14ac:dyDescent="0.3">
      <c r="B21" s="2553"/>
      <c r="C21" s="2554"/>
      <c r="D21" s="2554"/>
      <c r="E21" s="1156"/>
      <c r="F21" s="1156"/>
      <c r="G21" s="1157"/>
      <c r="H21" s="1154">
        <f t="shared" si="0"/>
        <v>0</v>
      </c>
    </row>
    <row r="22" spans="2:8" s="57" customFormat="1" ht="18.75" x14ac:dyDescent="0.3">
      <c r="B22" s="2553"/>
      <c r="C22" s="2554"/>
      <c r="D22" s="2554"/>
      <c r="E22" s="1156"/>
      <c r="F22" s="1156"/>
      <c r="G22" s="1157"/>
      <c r="H22" s="1154">
        <f t="shared" si="0"/>
        <v>0</v>
      </c>
    </row>
    <row r="23" spans="2:8" s="57" customFormat="1" ht="18.75" x14ac:dyDescent="0.3">
      <c r="B23" s="2553"/>
      <c r="C23" s="2554"/>
      <c r="D23" s="2554"/>
      <c r="E23" s="1156"/>
      <c r="F23" s="1156"/>
      <c r="G23" s="1157"/>
      <c r="H23" s="1154">
        <f t="shared" si="0"/>
        <v>0</v>
      </c>
    </row>
    <row r="24" spans="2:8" s="57" customFormat="1" ht="18.75" x14ac:dyDescent="0.3">
      <c r="B24" s="2553"/>
      <c r="C24" s="2554"/>
      <c r="D24" s="2554"/>
      <c r="E24" s="1156"/>
      <c r="F24" s="1156"/>
      <c r="G24" s="1157"/>
      <c r="H24" s="1154">
        <f t="shared" si="0"/>
        <v>0</v>
      </c>
    </row>
    <row r="25" spans="2:8" s="57" customFormat="1" ht="18.75" x14ac:dyDescent="0.3">
      <c r="B25" s="2553"/>
      <c r="C25" s="2554"/>
      <c r="D25" s="2554"/>
      <c r="E25" s="1156"/>
      <c r="F25" s="1156"/>
      <c r="G25" s="1157"/>
      <c r="H25" s="115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58"/>
      <c r="C33" s="2559"/>
      <c r="D33" s="2559"/>
      <c r="E33" s="1150"/>
      <c r="F33" s="1150"/>
      <c r="G33" s="1150"/>
      <c r="H33" s="1152"/>
    </row>
    <row r="34" spans="2:8" x14ac:dyDescent="0.25">
      <c r="B34" s="2558"/>
      <c r="C34" s="2559"/>
      <c r="D34" s="2559"/>
      <c r="E34" s="1150"/>
      <c r="F34" s="1150"/>
      <c r="G34" s="1150"/>
      <c r="H34" s="1152"/>
    </row>
    <row r="35" spans="2:8" ht="15.75" thickBot="1" x14ac:dyDescent="0.3">
      <c r="B35" s="2560"/>
      <c r="C35" s="2561"/>
      <c r="D35" s="2561"/>
      <c r="E35" s="1151"/>
      <c r="F35" s="1151"/>
      <c r="G35" s="1151"/>
      <c r="H35" s="1153"/>
    </row>
    <row r="36" spans="2:8" ht="18.75" x14ac:dyDescent="0.3">
      <c r="G36" s="48" t="s">
        <v>443</v>
      </c>
      <c r="H36" s="64">
        <f>SUM(H13:H25)</f>
        <v>10102</v>
      </c>
    </row>
    <row r="37" spans="2:8" ht="18.75" x14ac:dyDescent="0.3">
      <c r="G37" s="48" t="s">
        <v>444</v>
      </c>
      <c r="H37" s="64">
        <f>+H36*0.16</f>
        <v>1616.32</v>
      </c>
    </row>
    <row r="38" spans="2:8" ht="19.5" thickBot="1" x14ac:dyDescent="0.35">
      <c r="G38" s="49" t="s">
        <v>445</v>
      </c>
      <c r="H38" s="65">
        <f>+H36+H37</f>
        <v>11718.32</v>
      </c>
    </row>
    <row r="40" spans="2:8" x14ac:dyDescent="0.25">
      <c r="B40" s="2546"/>
      <c r="C40" s="2546"/>
      <c r="D40" s="2546"/>
      <c r="E40" s="2546"/>
      <c r="F40" s="2546"/>
    </row>
    <row r="41" spans="2:8" x14ac:dyDescent="0.25">
      <c r="B41" s="2546"/>
      <c r="C41" s="2546"/>
      <c r="D41" s="2546"/>
      <c r="E41" s="2546"/>
      <c r="F41" s="2546"/>
    </row>
    <row r="42" spans="2:8" x14ac:dyDescent="0.25">
      <c r="B42" s="2557" t="s">
        <v>446</v>
      </c>
      <c r="C42" s="2557"/>
      <c r="D42" s="2557"/>
      <c r="E42" s="2557" t="s">
        <v>447</v>
      </c>
      <c r="F42" s="2557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9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1617</v>
      </c>
      <c r="E5" s="1139" t="s">
        <v>421</v>
      </c>
      <c r="F5" s="33" t="str">
        <f>VLOOKUP(F6,OBRAS!A1:B25,2,FALSE)</f>
        <v>LA VALENCIA</v>
      </c>
      <c r="G5" s="1670" t="s">
        <v>423</v>
      </c>
      <c r="H5" s="1674">
        <v>46128</v>
      </c>
    </row>
    <row r="6" spans="2:8" ht="15.75" thickBot="1" x14ac:dyDescent="0.3">
      <c r="B6" s="1669"/>
      <c r="C6" s="1671"/>
      <c r="D6" s="1673"/>
      <c r="E6" s="1140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250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CARRETERA ALTERNA CUCBA #175 SAN JUAN DE OCOTÁN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ZAPOPAN, JCO</v>
      </c>
      <c r="D9" s="38"/>
      <c r="E9" s="38"/>
      <c r="F9" s="37" t="s">
        <v>431</v>
      </c>
      <c r="G9" s="50">
        <f>VLOOKUP(C7,'BASE DATOS'!A1:J109,9,FALSE)</f>
        <v>45019</v>
      </c>
      <c r="H9" s="42"/>
    </row>
    <row r="10" spans="2:8" x14ac:dyDescent="0.25">
      <c r="B10" s="40" t="s">
        <v>427</v>
      </c>
      <c r="C10" s="38" t="str">
        <f>VLOOKUP(C7,'BASE DATOS'!A1:J110,2,FALSE)</f>
        <v>RIC120306KE8</v>
      </c>
      <c r="D10" s="38"/>
      <c r="E10" s="38"/>
      <c r="F10" s="37" t="s">
        <v>432</v>
      </c>
      <c r="G10" s="38" t="str">
        <f>VLOOKUP(C7,'BASE DATOS'!A1:J110,10,FALSE)</f>
        <v>CREDITO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221 3620459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14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1618</v>
      </c>
      <c r="C13" s="1679"/>
      <c r="D13" s="1679"/>
      <c r="E13" s="60">
        <v>4</v>
      </c>
      <c r="F13" s="60" t="s">
        <v>858</v>
      </c>
      <c r="G13" s="62">
        <v>750</v>
      </c>
      <c r="H13" s="56">
        <f>+E13*G13</f>
        <v>3000</v>
      </c>
    </row>
    <row r="14" spans="2:8" s="57" customFormat="1" ht="18.75" x14ac:dyDescent="0.3">
      <c r="B14" s="2553" t="s">
        <v>1619</v>
      </c>
      <c r="C14" s="2554"/>
      <c r="D14" s="2554"/>
      <c r="E14" s="1156"/>
      <c r="F14" s="1156"/>
      <c r="G14" s="1157"/>
      <c r="H14" s="1154">
        <f>+E14*G14</f>
        <v>0</v>
      </c>
    </row>
    <row r="15" spans="2:8" s="57" customFormat="1" ht="18.75" x14ac:dyDescent="0.3">
      <c r="B15" s="2553" t="s">
        <v>1620</v>
      </c>
      <c r="C15" s="2554"/>
      <c r="D15" s="2554"/>
      <c r="E15" s="1156"/>
      <c r="F15" s="1156"/>
      <c r="G15" s="1157"/>
      <c r="H15" s="1154">
        <f t="shared" ref="H15:H24" si="0">+E15*G15</f>
        <v>0</v>
      </c>
    </row>
    <row r="16" spans="2:8" s="57" customFormat="1" ht="18.75" x14ac:dyDescent="0.3">
      <c r="B16" s="2553" t="s">
        <v>1621</v>
      </c>
      <c r="C16" s="2554"/>
      <c r="D16" s="2554"/>
      <c r="E16" s="1156"/>
      <c r="F16" s="1156"/>
      <c r="G16" s="1157"/>
      <c r="H16" s="1154">
        <f t="shared" si="0"/>
        <v>0</v>
      </c>
    </row>
    <row r="17" spans="2:8" s="57" customFormat="1" ht="18.75" x14ac:dyDescent="0.3">
      <c r="B17" s="2553" t="s">
        <v>853</v>
      </c>
      <c r="C17" s="2554"/>
      <c r="D17" s="2554"/>
      <c r="E17" s="1156">
        <v>772</v>
      </c>
      <c r="F17" s="1156" t="s">
        <v>938</v>
      </c>
      <c r="G17" s="1157">
        <v>10</v>
      </c>
      <c r="H17" s="1154">
        <f t="shared" si="0"/>
        <v>7720</v>
      </c>
    </row>
    <row r="18" spans="2:8" s="57" customFormat="1" ht="18.75" x14ac:dyDescent="0.3">
      <c r="B18" s="2553" t="s">
        <v>852</v>
      </c>
      <c r="C18" s="2554"/>
      <c r="D18" s="2554"/>
      <c r="E18" s="1156">
        <v>2</v>
      </c>
      <c r="F18" s="1156" t="s">
        <v>449</v>
      </c>
      <c r="G18" s="1157">
        <v>66</v>
      </c>
      <c r="H18" s="1154">
        <f t="shared" si="0"/>
        <v>132</v>
      </c>
    </row>
    <row r="19" spans="2:8" s="57" customFormat="1" ht="18.75" x14ac:dyDescent="0.3">
      <c r="B19" s="2553"/>
      <c r="C19" s="2554"/>
      <c r="D19" s="2554"/>
      <c r="E19" s="1156"/>
      <c r="F19" s="1156"/>
      <c r="G19" s="1157"/>
      <c r="H19" s="1154">
        <f t="shared" si="0"/>
        <v>0</v>
      </c>
    </row>
    <row r="20" spans="2:8" s="57" customFormat="1" ht="18.75" x14ac:dyDescent="0.3">
      <c r="B20" s="2553"/>
      <c r="C20" s="2554"/>
      <c r="D20" s="2554"/>
      <c r="E20" s="1156"/>
      <c r="F20" s="1156"/>
      <c r="G20" s="1157"/>
      <c r="H20" s="1154">
        <f t="shared" si="0"/>
        <v>0</v>
      </c>
    </row>
    <row r="21" spans="2:8" s="57" customFormat="1" ht="18.75" x14ac:dyDescent="0.3">
      <c r="B21" s="2553"/>
      <c r="C21" s="2554"/>
      <c r="D21" s="2554"/>
      <c r="E21" s="1156"/>
      <c r="F21" s="1156"/>
      <c r="G21" s="1157"/>
      <c r="H21" s="1154">
        <f t="shared" si="0"/>
        <v>0</v>
      </c>
    </row>
    <row r="22" spans="2:8" s="57" customFormat="1" ht="18.75" x14ac:dyDescent="0.3">
      <c r="B22" s="2553"/>
      <c r="C22" s="2554"/>
      <c r="D22" s="2554"/>
      <c r="E22" s="1156"/>
      <c r="F22" s="1156"/>
      <c r="G22" s="1157"/>
      <c r="H22" s="1154">
        <f t="shared" si="0"/>
        <v>0</v>
      </c>
    </row>
    <row r="23" spans="2:8" s="57" customFormat="1" ht="18.75" x14ac:dyDescent="0.3">
      <c r="B23" s="2553"/>
      <c r="C23" s="2554"/>
      <c r="D23" s="2554"/>
      <c r="E23" s="1156"/>
      <c r="F23" s="1156"/>
      <c r="G23" s="1157"/>
      <c r="H23" s="1154">
        <f t="shared" si="0"/>
        <v>0</v>
      </c>
    </row>
    <row r="24" spans="2:8" s="57" customFormat="1" ht="18.75" x14ac:dyDescent="0.3">
      <c r="B24" s="2553"/>
      <c r="C24" s="2554"/>
      <c r="D24" s="2554"/>
      <c r="E24" s="1156"/>
      <c r="F24" s="1156"/>
      <c r="G24" s="1157"/>
      <c r="H24" s="1154">
        <f t="shared" si="0"/>
        <v>0</v>
      </c>
    </row>
    <row r="25" spans="2:8" s="57" customFormat="1" ht="18.75" x14ac:dyDescent="0.3">
      <c r="B25" s="2553"/>
      <c r="C25" s="2554"/>
      <c r="D25" s="2554"/>
      <c r="E25" s="1156"/>
      <c r="F25" s="1156"/>
      <c r="G25" s="1157"/>
      <c r="H25" s="115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58"/>
      <c r="C33" s="2559"/>
      <c r="D33" s="2559"/>
      <c r="E33" s="1150"/>
      <c r="F33" s="1150"/>
      <c r="G33" s="1150"/>
      <c r="H33" s="1152"/>
    </row>
    <row r="34" spans="2:8" x14ac:dyDescent="0.25">
      <c r="B34" s="2558"/>
      <c r="C34" s="2559"/>
      <c r="D34" s="2559"/>
      <c r="E34" s="1150"/>
      <c r="F34" s="1150"/>
      <c r="G34" s="1150"/>
      <c r="H34" s="1152"/>
    </row>
    <row r="35" spans="2:8" ht="15.75" thickBot="1" x14ac:dyDescent="0.3">
      <c r="B35" s="2560"/>
      <c r="C35" s="2561"/>
      <c r="D35" s="2561"/>
      <c r="E35" s="1151"/>
      <c r="F35" s="1151"/>
      <c r="G35" s="1151"/>
      <c r="H35" s="1153"/>
    </row>
    <row r="36" spans="2:8" ht="18.75" x14ac:dyDescent="0.3">
      <c r="G36" s="48" t="s">
        <v>443</v>
      </c>
      <c r="H36" s="64">
        <f>SUM(H13:H25)</f>
        <v>10852</v>
      </c>
    </row>
    <row r="37" spans="2:8" ht="18.75" x14ac:dyDescent="0.3">
      <c r="G37" s="48" t="s">
        <v>444</v>
      </c>
      <c r="H37" s="64">
        <f>+H36*0.16</f>
        <v>1736.32</v>
      </c>
    </row>
    <row r="38" spans="2:8" ht="19.5" thickBot="1" x14ac:dyDescent="0.35">
      <c r="G38" s="49" t="s">
        <v>445</v>
      </c>
      <c r="H38" s="65">
        <f>+H36+H37</f>
        <v>12588.32</v>
      </c>
    </row>
    <row r="40" spans="2:8" x14ac:dyDescent="0.25">
      <c r="B40" s="2546"/>
      <c r="C40" s="2546"/>
      <c r="D40" s="2546"/>
      <c r="E40" s="2546"/>
      <c r="F40" s="2546"/>
    </row>
    <row r="41" spans="2:8" x14ac:dyDescent="0.25">
      <c r="B41" s="2546"/>
      <c r="C41" s="2546"/>
      <c r="D41" s="2546"/>
      <c r="E41" s="2546"/>
      <c r="F41" s="2546"/>
    </row>
    <row r="42" spans="2:8" x14ac:dyDescent="0.25">
      <c r="B42" s="2557" t="s">
        <v>446</v>
      </c>
      <c r="C42" s="2557"/>
      <c r="D42" s="2557"/>
      <c r="E42" s="2557" t="s">
        <v>447</v>
      </c>
      <c r="F42" s="2557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0">
    <tabColor rgb="FFCCCCFF"/>
    <pageSetUpPr fitToPage="1"/>
  </sheetPr>
  <dimension ref="B1:H44"/>
  <sheetViews>
    <sheetView topLeftCell="A16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28515625" style="32" customWidth="1"/>
    <col min="4" max="4" width="13.85546875" style="32" customWidth="1"/>
    <col min="5" max="6" width="17.7109375" style="32" customWidth="1"/>
    <col min="7" max="7" width="18.710937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-1879</v>
      </c>
      <c r="E5" s="1139" t="s">
        <v>421</v>
      </c>
      <c r="F5" s="33" t="str">
        <f>VLOOKUP(F6,OBRAS!A1:B25,2,FALSE)</f>
        <v>VALENC, ENSINO, TAJO</v>
      </c>
      <c r="G5" s="1670" t="s">
        <v>423</v>
      </c>
      <c r="H5" s="1674">
        <v>46136</v>
      </c>
    </row>
    <row r="6" spans="2:8" ht="15.75" thickBot="1" x14ac:dyDescent="0.3">
      <c r="B6" s="1669"/>
      <c r="C6" s="1671"/>
      <c r="D6" s="1673"/>
      <c r="E6" s="1140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214</v>
      </c>
      <c r="D7" s="36"/>
      <c r="E7" s="36"/>
      <c r="F7" s="35" t="s">
        <v>429</v>
      </c>
      <c r="G7" s="36" t="str">
        <f>VLOOKUP(C7,'BASE DATOS'!A1:J107,7,FALSE)</f>
        <v>refacciones.ielsa@gmail.com</v>
      </c>
      <c r="H7" s="41"/>
    </row>
    <row r="8" spans="2:8" x14ac:dyDescent="0.25">
      <c r="B8" s="40" t="s">
        <v>425</v>
      </c>
      <c r="C8" s="38" t="str">
        <f>VLOOKUP(C7,'BASE DATOS'!A1:J108,3,FALSE)</f>
        <v>-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IRAPUATO, GTO.</v>
      </c>
      <c r="D9" s="38"/>
      <c r="E9" s="38"/>
      <c r="F9" s="37" t="s">
        <v>431</v>
      </c>
      <c r="G9" s="50" t="str">
        <f>VLOOKUP(C7,'BASE DATOS'!A1:J109,9,FALSE)</f>
        <v>-</v>
      </c>
      <c r="H9" s="42"/>
    </row>
    <row r="10" spans="2:8" x14ac:dyDescent="0.25">
      <c r="B10" s="40" t="s">
        <v>427</v>
      </c>
      <c r="C10" s="38" t="str">
        <f>VLOOKUP(C7,'BASE DATOS'!A1:J110,2,FALSE)</f>
        <v>HEPY8903296L5</v>
      </c>
      <c r="D10" s="38"/>
      <c r="E10" s="38"/>
      <c r="F10" s="37" t="s">
        <v>432</v>
      </c>
      <c r="G10" s="38" t="str">
        <f>VLOOKUP(C7,'BASE DATOS'!A1:J110,10,FALSE)</f>
        <v>CREDITO 15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429 1056508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14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1622</v>
      </c>
      <c r="C13" s="1679"/>
      <c r="D13" s="1679"/>
      <c r="E13" s="60">
        <v>2</v>
      </c>
      <c r="F13" s="60" t="s">
        <v>449</v>
      </c>
      <c r="G13" s="62">
        <v>1619</v>
      </c>
      <c r="H13" s="56">
        <f>+E13*G13</f>
        <v>3238</v>
      </c>
    </row>
    <row r="14" spans="2:8" s="57" customFormat="1" ht="18.75" x14ac:dyDescent="0.3">
      <c r="B14" s="2553" t="s">
        <v>1623</v>
      </c>
      <c r="C14" s="2554"/>
      <c r="D14" s="2554"/>
      <c r="E14" s="1156">
        <v>2</v>
      </c>
      <c r="F14" s="1156" t="s">
        <v>449</v>
      </c>
      <c r="G14" s="1157">
        <v>980</v>
      </c>
      <c r="H14" s="1154">
        <f>+E14*G14</f>
        <v>1960</v>
      </c>
    </row>
    <row r="15" spans="2:8" s="57" customFormat="1" ht="18.75" x14ac:dyDescent="0.3">
      <c r="B15" s="2553" t="s">
        <v>613</v>
      </c>
      <c r="C15" s="2554"/>
      <c r="D15" s="2554"/>
      <c r="E15" s="1156"/>
      <c r="F15" s="1156"/>
      <c r="G15" s="1157"/>
      <c r="H15" s="1154">
        <f t="shared" ref="H15:H24" si="0">+E15*G15</f>
        <v>0</v>
      </c>
    </row>
    <row r="16" spans="2:8" s="57" customFormat="1" ht="18.75" x14ac:dyDescent="0.3">
      <c r="B16" s="2553"/>
      <c r="C16" s="2554"/>
      <c r="D16" s="2554"/>
      <c r="E16" s="1156"/>
      <c r="F16" s="1156"/>
      <c r="G16" s="1157"/>
      <c r="H16" s="1154">
        <f t="shared" si="0"/>
        <v>0</v>
      </c>
    </row>
    <row r="17" spans="2:8" s="57" customFormat="1" ht="18.75" x14ac:dyDescent="0.3">
      <c r="B17" s="2553"/>
      <c r="C17" s="2554"/>
      <c r="D17" s="2554"/>
      <c r="E17" s="1156"/>
      <c r="F17" s="1156"/>
      <c r="G17" s="1157"/>
      <c r="H17" s="1154">
        <f t="shared" si="0"/>
        <v>0</v>
      </c>
    </row>
    <row r="18" spans="2:8" s="57" customFormat="1" ht="18.75" x14ac:dyDescent="0.3">
      <c r="B18" s="2553"/>
      <c r="C18" s="2554"/>
      <c r="D18" s="2554"/>
      <c r="E18" s="1156"/>
      <c r="F18" s="1156"/>
      <c r="G18" s="1157"/>
      <c r="H18" s="1154">
        <f t="shared" si="0"/>
        <v>0</v>
      </c>
    </row>
    <row r="19" spans="2:8" s="57" customFormat="1" ht="18.75" x14ac:dyDescent="0.3">
      <c r="B19" s="2553"/>
      <c r="C19" s="2554"/>
      <c r="D19" s="2554"/>
      <c r="E19" s="1156"/>
      <c r="F19" s="1156"/>
      <c r="G19" s="1157"/>
      <c r="H19" s="1154">
        <f t="shared" si="0"/>
        <v>0</v>
      </c>
    </row>
    <row r="20" spans="2:8" s="57" customFormat="1" ht="18.75" x14ac:dyDescent="0.3">
      <c r="B20" s="2553"/>
      <c r="C20" s="2554"/>
      <c r="D20" s="2554"/>
      <c r="E20" s="1156"/>
      <c r="F20" s="1156"/>
      <c r="G20" s="1157"/>
      <c r="H20" s="1154">
        <f t="shared" si="0"/>
        <v>0</v>
      </c>
    </row>
    <row r="21" spans="2:8" s="57" customFormat="1" ht="18.75" x14ac:dyDescent="0.3">
      <c r="B21" s="2553"/>
      <c r="C21" s="2554"/>
      <c r="D21" s="2554"/>
      <c r="E21" s="1156"/>
      <c r="F21" s="1156"/>
      <c r="G21" s="1157"/>
      <c r="H21" s="1154">
        <f t="shared" si="0"/>
        <v>0</v>
      </c>
    </row>
    <row r="22" spans="2:8" s="57" customFormat="1" ht="18.75" x14ac:dyDescent="0.3">
      <c r="B22" s="2553"/>
      <c r="C22" s="2554"/>
      <c r="D22" s="2554"/>
      <c r="E22" s="1156"/>
      <c r="F22" s="1156"/>
      <c r="G22" s="1157"/>
      <c r="H22" s="1154">
        <f t="shared" si="0"/>
        <v>0</v>
      </c>
    </row>
    <row r="23" spans="2:8" s="57" customFormat="1" ht="18.75" x14ac:dyDescent="0.3">
      <c r="B23" s="2553"/>
      <c r="C23" s="2554"/>
      <c r="D23" s="2554"/>
      <c r="E23" s="1156"/>
      <c r="F23" s="1156"/>
      <c r="G23" s="1157"/>
      <c r="H23" s="1154">
        <f t="shared" si="0"/>
        <v>0</v>
      </c>
    </row>
    <row r="24" spans="2:8" s="57" customFormat="1" ht="18.75" x14ac:dyDescent="0.3">
      <c r="B24" s="2553"/>
      <c r="C24" s="2554"/>
      <c r="D24" s="2554"/>
      <c r="E24" s="1156"/>
      <c r="F24" s="1156"/>
      <c r="G24" s="1157"/>
      <c r="H24" s="1154">
        <f t="shared" si="0"/>
        <v>0</v>
      </c>
    </row>
    <row r="25" spans="2:8" s="57" customFormat="1" ht="18.75" x14ac:dyDescent="0.3">
      <c r="B25" s="2553"/>
      <c r="C25" s="2554"/>
      <c r="D25" s="2554"/>
      <c r="E25" s="1156"/>
      <c r="F25" s="1156"/>
      <c r="G25" s="1157"/>
      <c r="H25" s="115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58"/>
      <c r="C33" s="2559"/>
      <c r="D33" s="2559"/>
      <c r="E33" s="1150"/>
      <c r="F33" s="1150"/>
      <c r="G33" s="1150"/>
      <c r="H33" s="1152"/>
    </row>
    <row r="34" spans="2:8" x14ac:dyDescent="0.25">
      <c r="B34" s="2558"/>
      <c r="C34" s="2559"/>
      <c r="D34" s="2559"/>
      <c r="E34" s="1150"/>
      <c r="F34" s="1150"/>
      <c r="G34" s="1150"/>
      <c r="H34" s="1152"/>
    </row>
    <row r="35" spans="2:8" ht="15.75" thickBot="1" x14ac:dyDescent="0.3">
      <c r="B35" s="2560"/>
      <c r="C35" s="2561"/>
      <c r="D35" s="2561"/>
      <c r="E35" s="1151"/>
      <c r="F35" s="1151"/>
      <c r="G35" s="1151"/>
      <c r="H35" s="1153"/>
    </row>
    <row r="36" spans="2:8" ht="18.75" x14ac:dyDescent="0.3">
      <c r="G36" s="48" t="s">
        <v>443</v>
      </c>
      <c r="H36" s="64">
        <f>SUM(H13:H25)</f>
        <v>5198</v>
      </c>
    </row>
    <row r="37" spans="2:8" ht="18.75" x14ac:dyDescent="0.3">
      <c r="G37" s="48" t="s">
        <v>444</v>
      </c>
      <c r="H37" s="64">
        <f>+H36*0.16</f>
        <v>831.68000000000006</v>
      </c>
    </row>
    <row r="38" spans="2:8" ht="18.75" x14ac:dyDescent="0.3">
      <c r="G38" s="75" t="s">
        <v>1579</v>
      </c>
      <c r="H38" s="64">
        <f>+H36*1.25%</f>
        <v>64.975000000000009</v>
      </c>
    </row>
    <row r="39" spans="2:8" ht="18.75" x14ac:dyDescent="0.3">
      <c r="G39" s="75" t="s">
        <v>525</v>
      </c>
      <c r="H39" s="64">
        <f>+H36*2%</f>
        <v>103.96000000000001</v>
      </c>
    </row>
    <row r="40" spans="2:8" ht="19.5" thickBot="1" x14ac:dyDescent="0.35">
      <c r="G40" s="49" t="s">
        <v>445</v>
      </c>
      <c r="H40" s="65">
        <f>+H36+H37-H38-H39</f>
        <v>5860.7449999999999</v>
      </c>
    </row>
    <row r="42" spans="2:8" x14ac:dyDescent="0.25">
      <c r="B42" s="2546"/>
      <c r="C42" s="2546"/>
      <c r="D42" s="2546"/>
      <c r="E42" s="2546"/>
      <c r="F42" s="2546"/>
    </row>
    <row r="43" spans="2:8" x14ac:dyDescent="0.25">
      <c r="B43" s="2546"/>
      <c r="C43" s="2546"/>
      <c r="D43" s="2546"/>
      <c r="E43" s="2546"/>
      <c r="F43" s="2546"/>
    </row>
    <row r="44" spans="2:8" x14ac:dyDescent="0.25">
      <c r="B44" s="2557" t="s">
        <v>446</v>
      </c>
      <c r="C44" s="2557"/>
      <c r="D44" s="2557"/>
      <c r="E44" s="2557" t="s">
        <v>447</v>
      </c>
      <c r="F44" s="2557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1">
    <tabColor theme="5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28515625" style="32" customWidth="1"/>
    <col min="4" max="4" width="15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-1880</v>
      </c>
      <c r="E5" s="1158" t="s">
        <v>421</v>
      </c>
      <c r="F5" s="33" t="str">
        <f>VLOOKUP(F6,OBRAS!A1:B25,2,FALSE)</f>
        <v>VALENC, ENSINO, TAJO</v>
      </c>
      <c r="G5" s="1670" t="s">
        <v>423</v>
      </c>
      <c r="H5" s="1674">
        <v>46148</v>
      </c>
    </row>
    <row r="6" spans="2:8" ht="15.75" thickBot="1" x14ac:dyDescent="0.3">
      <c r="B6" s="1669"/>
      <c r="C6" s="1671"/>
      <c r="D6" s="1673"/>
      <c r="E6" s="1159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29</v>
      </c>
      <c r="D7" s="36"/>
      <c r="E7" s="36"/>
      <c r="F7" s="35" t="s">
        <v>429</v>
      </c>
      <c r="G7" s="36" t="str">
        <f>VLOOKUP(C7,'BASE DATOS'!A1:J107,7,FALSE)</f>
        <v>facturacion@fmb.mx</v>
      </c>
      <c r="H7" s="41"/>
    </row>
    <row r="8" spans="2:8" x14ac:dyDescent="0.25">
      <c r="B8" s="40" t="s">
        <v>425</v>
      </c>
      <c r="C8" s="38" t="str">
        <f>VLOOKUP(C7,'BASE DATOS'!A1:J108,3,FALSE)</f>
        <v>BLVD ADOLFO LOPEZ MATEOS #1236 OTE, COL. INSURGENTE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38080</v>
      </c>
      <c r="H9" s="42"/>
    </row>
    <row r="10" spans="2:8" x14ac:dyDescent="0.25">
      <c r="B10" s="40" t="s">
        <v>427</v>
      </c>
      <c r="C10" s="38" t="str">
        <f>VLOOKUP(C7,'BASE DATOS'!A1:J110,2,FALSE)</f>
        <v>FMB871228QF7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461 1598900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16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1624</v>
      </c>
      <c r="C13" s="1679"/>
      <c r="D13" s="1679"/>
      <c r="E13" s="60">
        <v>1</v>
      </c>
      <c r="F13" s="60" t="s">
        <v>463</v>
      </c>
      <c r="G13" s="62">
        <v>3500</v>
      </c>
      <c r="H13" s="56">
        <f>+E13*G13</f>
        <v>3500</v>
      </c>
    </row>
    <row r="14" spans="2:8" s="57" customFormat="1" ht="18.75" x14ac:dyDescent="0.3">
      <c r="B14" s="2562"/>
      <c r="C14" s="2563"/>
      <c r="D14" s="2563"/>
      <c r="E14" s="1170"/>
      <c r="F14" s="1170"/>
      <c r="G14" s="1171"/>
      <c r="H14" s="1168">
        <f>+E14*G14</f>
        <v>0</v>
      </c>
    </row>
    <row r="15" spans="2:8" s="57" customFormat="1" ht="18.75" x14ac:dyDescent="0.3">
      <c r="B15" s="2562"/>
      <c r="C15" s="2563"/>
      <c r="D15" s="2563"/>
      <c r="E15" s="1170"/>
      <c r="F15" s="1170"/>
      <c r="G15" s="1171"/>
      <c r="H15" s="1168">
        <f t="shared" ref="H15:H24" si="0">+E15*G15</f>
        <v>0</v>
      </c>
    </row>
    <row r="16" spans="2:8" s="57" customFormat="1" ht="18.75" x14ac:dyDescent="0.3">
      <c r="B16" s="2562"/>
      <c r="C16" s="2563"/>
      <c r="D16" s="2563"/>
      <c r="E16" s="1170"/>
      <c r="F16" s="1170"/>
      <c r="G16" s="1171"/>
      <c r="H16" s="1168">
        <f t="shared" si="0"/>
        <v>0</v>
      </c>
    </row>
    <row r="17" spans="2:8" s="57" customFormat="1" ht="18.75" x14ac:dyDescent="0.3">
      <c r="B17" s="2562"/>
      <c r="C17" s="2563"/>
      <c r="D17" s="2563"/>
      <c r="E17" s="1170"/>
      <c r="F17" s="1170"/>
      <c r="G17" s="1171"/>
      <c r="H17" s="1168">
        <f t="shared" si="0"/>
        <v>0</v>
      </c>
    </row>
    <row r="18" spans="2:8" s="57" customFormat="1" ht="18.75" x14ac:dyDescent="0.3">
      <c r="B18" s="2562"/>
      <c r="C18" s="2563"/>
      <c r="D18" s="2563"/>
      <c r="E18" s="1170"/>
      <c r="F18" s="1170"/>
      <c r="G18" s="1171"/>
      <c r="H18" s="1168">
        <f t="shared" si="0"/>
        <v>0</v>
      </c>
    </row>
    <row r="19" spans="2:8" s="57" customFormat="1" ht="18.75" x14ac:dyDescent="0.3">
      <c r="B19" s="2562"/>
      <c r="C19" s="2563"/>
      <c r="D19" s="2563"/>
      <c r="E19" s="1170"/>
      <c r="F19" s="1170"/>
      <c r="G19" s="1171"/>
      <c r="H19" s="1168">
        <f t="shared" si="0"/>
        <v>0</v>
      </c>
    </row>
    <row r="20" spans="2:8" s="57" customFormat="1" ht="18.75" x14ac:dyDescent="0.3">
      <c r="B20" s="2562"/>
      <c r="C20" s="2563"/>
      <c r="D20" s="2563"/>
      <c r="E20" s="1170"/>
      <c r="F20" s="1170"/>
      <c r="G20" s="1171"/>
      <c r="H20" s="1168">
        <f t="shared" si="0"/>
        <v>0</v>
      </c>
    </row>
    <row r="21" spans="2:8" s="57" customFormat="1" ht="18.75" x14ac:dyDescent="0.3">
      <c r="B21" s="2562"/>
      <c r="C21" s="2563"/>
      <c r="D21" s="2563"/>
      <c r="E21" s="1170"/>
      <c r="F21" s="1170"/>
      <c r="G21" s="1171"/>
      <c r="H21" s="1168">
        <f t="shared" si="0"/>
        <v>0</v>
      </c>
    </row>
    <row r="22" spans="2:8" s="57" customFormat="1" ht="18.75" x14ac:dyDescent="0.3">
      <c r="B22" s="2562"/>
      <c r="C22" s="2563"/>
      <c r="D22" s="2563"/>
      <c r="E22" s="1170"/>
      <c r="F22" s="1170"/>
      <c r="G22" s="1171"/>
      <c r="H22" s="1168">
        <f t="shared" si="0"/>
        <v>0</v>
      </c>
    </row>
    <row r="23" spans="2:8" s="57" customFormat="1" ht="18.75" x14ac:dyDescent="0.3">
      <c r="B23" s="2562"/>
      <c r="C23" s="2563"/>
      <c r="D23" s="2563"/>
      <c r="E23" s="1170"/>
      <c r="F23" s="1170"/>
      <c r="G23" s="1171"/>
      <c r="H23" s="1168">
        <f t="shared" si="0"/>
        <v>0</v>
      </c>
    </row>
    <row r="24" spans="2:8" s="57" customFormat="1" ht="18.75" x14ac:dyDescent="0.3">
      <c r="B24" s="2562"/>
      <c r="C24" s="2563"/>
      <c r="D24" s="2563"/>
      <c r="E24" s="1170"/>
      <c r="F24" s="1170"/>
      <c r="G24" s="1171"/>
      <c r="H24" s="1168">
        <f t="shared" si="0"/>
        <v>0</v>
      </c>
    </row>
    <row r="25" spans="2:8" s="57" customFormat="1" ht="18.75" x14ac:dyDescent="0.3">
      <c r="B25" s="2562"/>
      <c r="C25" s="2563"/>
      <c r="D25" s="2563"/>
      <c r="E25" s="1170"/>
      <c r="F25" s="1170"/>
      <c r="G25" s="1171"/>
      <c r="H25" s="116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65"/>
      <c r="C33" s="2566"/>
      <c r="D33" s="2566"/>
      <c r="E33" s="1164"/>
      <c r="F33" s="1164"/>
      <c r="G33" s="1164"/>
      <c r="H33" s="1166"/>
    </row>
    <row r="34" spans="2:8" x14ac:dyDescent="0.25">
      <c r="B34" s="2565"/>
      <c r="C34" s="2566"/>
      <c r="D34" s="2566"/>
      <c r="E34" s="1164"/>
      <c r="F34" s="1164"/>
      <c r="G34" s="1164"/>
      <c r="H34" s="1166"/>
    </row>
    <row r="35" spans="2:8" ht="15.75" thickBot="1" x14ac:dyDescent="0.3">
      <c r="B35" s="2567"/>
      <c r="C35" s="2568"/>
      <c r="D35" s="2568"/>
      <c r="E35" s="1165"/>
      <c r="F35" s="1165"/>
      <c r="G35" s="1165"/>
      <c r="H35" s="1167"/>
    </row>
    <row r="36" spans="2:8" ht="18.75" x14ac:dyDescent="0.3">
      <c r="G36" s="48" t="s">
        <v>443</v>
      </c>
      <c r="H36" s="64">
        <f>SUM(H13:H25)</f>
        <v>3500</v>
      </c>
    </row>
    <row r="37" spans="2:8" ht="18.75" x14ac:dyDescent="0.3">
      <c r="G37" s="48" t="s">
        <v>444</v>
      </c>
      <c r="H37" s="64">
        <f>+H36*0.16</f>
        <v>560</v>
      </c>
    </row>
    <row r="38" spans="2:8" ht="19.5" thickBot="1" x14ac:dyDescent="0.35">
      <c r="G38" s="49" t="s">
        <v>445</v>
      </c>
      <c r="H38" s="65">
        <f>+H36+H37</f>
        <v>4060</v>
      </c>
    </row>
    <row r="40" spans="2:8" x14ac:dyDescent="0.25">
      <c r="B40" s="2559"/>
      <c r="C40" s="2559"/>
      <c r="D40" s="2559"/>
      <c r="E40" s="2559"/>
      <c r="F40" s="2559"/>
    </row>
    <row r="41" spans="2:8" x14ac:dyDescent="0.25">
      <c r="B41" s="2559"/>
      <c r="C41" s="2559"/>
      <c r="D41" s="2559"/>
      <c r="E41" s="2559"/>
      <c r="F41" s="2559"/>
    </row>
    <row r="42" spans="2:8" x14ac:dyDescent="0.25">
      <c r="B42" s="2564" t="s">
        <v>446</v>
      </c>
      <c r="C42" s="2564"/>
      <c r="D42" s="2564"/>
      <c r="E42" s="2564" t="s">
        <v>447</v>
      </c>
      <c r="F42" s="2564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2">
    <tabColor theme="9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1625</v>
      </c>
      <c r="E5" s="1161" t="s">
        <v>421</v>
      </c>
      <c r="F5" s="33" t="str">
        <f>VLOOKUP(F6,OBRAS!A1:B25,2,FALSE)</f>
        <v>LA VALENCIA</v>
      </c>
      <c r="G5" s="1670" t="s">
        <v>423</v>
      </c>
      <c r="H5" s="1674">
        <v>46148</v>
      </c>
    </row>
    <row r="6" spans="2:8" ht="15.75" thickBot="1" x14ac:dyDescent="0.3">
      <c r="B6" s="1669"/>
      <c r="C6" s="1671"/>
      <c r="D6" s="1673"/>
      <c r="E6" s="1162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688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MIGUEL ALEMAN 110 KM 12.5 COL. LA FE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NICOLAS DE LOS GARZA, NL</v>
      </c>
      <c r="D9" s="38"/>
      <c r="E9" s="38"/>
      <c r="F9" s="37" t="s">
        <v>431</v>
      </c>
      <c r="G9" s="50">
        <f>VLOOKUP(C7,'BASE DATOS'!A1:J109,9,FALSE)</f>
        <v>66477</v>
      </c>
      <c r="H9" s="42"/>
    </row>
    <row r="10" spans="2:8" x14ac:dyDescent="0.25">
      <c r="B10" s="40" t="s">
        <v>427</v>
      </c>
      <c r="C10" s="38" t="str">
        <f>VLOOKUP(C7,'BASE DATOS'!A1:J110,2,FALSE)</f>
        <v>MAQ840621I76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477 730 1264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16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1626</v>
      </c>
      <c r="C13" s="1679"/>
      <c r="D13" s="1679"/>
      <c r="E13" s="60">
        <v>2</v>
      </c>
      <c r="F13" s="60" t="s">
        <v>449</v>
      </c>
      <c r="G13" s="62">
        <v>4548.2700000000004</v>
      </c>
      <c r="H13" s="56">
        <f>+E13*G13</f>
        <v>9096.5400000000009</v>
      </c>
    </row>
    <row r="14" spans="2:8" s="57" customFormat="1" ht="18.75" x14ac:dyDescent="0.3">
      <c r="B14" s="2576" t="s">
        <v>1151</v>
      </c>
      <c r="C14" s="2577"/>
      <c r="D14" s="2577"/>
      <c r="E14" s="1178"/>
      <c r="F14" s="1178"/>
      <c r="G14" s="1179"/>
      <c r="H14" s="1176">
        <f>+E14*G14</f>
        <v>0</v>
      </c>
    </row>
    <row r="15" spans="2:8" s="57" customFormat="1" ht="18.75" x14ac:dyDescent="0.3">
      <c r="B15" s="2574"/>
      <c r="C15" s="2575"/>
      <c r="D15" s="2575"/>
      <c r="E15" s="1178"/>
      <c r="F15" s="1178"/>
      <c r="G15" s="1179"/>
      <c r="H15" s="1176">
        <f t="shared" ref="H15:H24" si="0">+E15*G15</f>
        <v>0</v>
      </c>
    </row>
    <row r="16" spans="2:8" s="57" customFormat="1" ht="18.75" x14ac:dyDescent="0.3">
      <c r="B16" s="2574"/>
      <c r="C16" s="2575"/>
      <c r="D16" s="2575"/>
      <c r="E16" s="1178"/>
      <c r="F16" s="1178"/>
      <c r="G16" s="1179"/>
      <c r="H16" s="1176">
        <f t="shared" si="0"/>
        <v>0</v>
      </c>
    </row>
    <row r="17" spans="2:8" s="57" customFormat="1" ht="18.75" x14ac:dyDescent="0.3">
      <c r="B17" s="2574"/>
      <c r="C17" s="2575"/>
      <c r="D17" s="2575"/>
      <c r="E17" s="1178"/>
      <c r="F17" s="1178"/>
      <c r="G17" s="1179"/>
      <c r="H17" s="1176">
        <f t="shared" si="0"/>
        <v>0</v>
      </c>
    </row>
    <row r="18" spans="2:8" s="57" customFormat="1" ht="18.75" x14ac:dyDescent="0.3">
      <c r="B18" s="2574"/>
      <c r="C18" s="2575"/>
      <c r="D18" s="2575"/>
      <c r="E18" s="1178"/>
      <c r="F18" s="1178"/>
      <c r="G18" s="1179"/>
      <c r="H18" s="1176">
        <f t="shared" si="0"/>
        <v>0</v>
      </c>
    </row>
    <row r="19" spans="2:8" s="57" customFormat="1" ht="18.75" x14ac:dyDescent="0.3">
      <c r="B19" s="2574"/>
      <c r="C19" s="2575"/>
      <c r="D19" s="2575"/>
      <c r="E19" s="1178"/>
      <c r="F19" s="1178"/>
      <c r="G19" s="1179"/>
      <c r="H19" s="1176">
        <f t="shared" si="0"/>
        <v>0</v>
      </c>
    </row>
    <row r="20" spans="2:8" s="57" customFormat="1" ht="18.75" x14ac:dyDescent="0.3">
      <c r="B20" s="2574"/>
      <c r="C20" s="2575"/>
      <c r="D20" s="2575"/>
      <c r="E20" s="1178"/>
      <c r="F20" s="1178"/>
      <c r="G20" s="1179"/>
      <c r="H20" s="1176">
        <f t="shared" si="0"/>
        <v>0</v>
      </c>
    </row>
    <row r="21" spans="2:8" s="57" customFormat="1" ht="18.75" x14ac:dyDescent="0.3">
      <c r="B21" s="2574"/>
      <c r="C21" s="2575"/>
      <c r="D21" s="2575"/>
      <c r="E21" s="1178"/>
      <c r="F21" s="1178"/>
      <c r="G21" s="1179"/>
      <c r="H21" s="1176">
        <f t="shared" si="0"/>
        <v>0</v>
      </c>
    </row>
    <row r="22" spans="2:8" s="57" customFormat="1" ht="18.75" x14ac:dyDescent="0.3">
      <c r="B22" s="2574"/>
      <c r="C22" s="2575"/>
      <c r="D22" s="2575"/>
      <c r="E22" s="1178"/>
      <c r="F22" s="1178"/>
      <c r="G22" s="1179"/>
      <c r="H22" s="1176">
        <f t="shared" si="0"/>
        <v>0</v>
      </c>
    </row>
    <row r="23" spans="2:8" s="57" customFormat="1" ht="18.75" x14ac:dyDescent="0.3">
      <c r="B23" s="2574"/>
      <c r="C23" s="2575"/>
      <c r="D23" s="2575"/>
      <c r="E23" s="1178"/>
      <c r="F23" s="1178"/>
      <c r="G23" s="1179"/>
      <c r="H23" s="1176">
        <f t="shared" si="0"/>
        <v>0</v>
      </c>
    </row>
    <row r="24" spans="2:8" s="57" customFormat="1" ht="18.75" x14ac:dyDescent="0.3">
      <c r="B24" s="2574"/>
      <c r="C24" s="2575"/>
      <c r="D24" s="2575"/>
      <c r="E24" s="1178"/>
      <c r="F24" s="1178"/>
      <c r="G24" s="1179"/>
      <c r="H24" s="1176">
        <f t="shared" si="0"/>
        <v>0</v>
      </c>
    </row>
    <row r="25" spans="2:8" s="57" customFormat="1" ht="18.75" x14ac:dyDescent="0.3">
      <c r="B25" s="2574"/>
      <c r="C25" s="2575"/>
      <c r="D25" s="2575"/>
      <c r="E25" s="1178"/>
      <c r="F25" s="1178"/>
      <c r="G25" s="1179"/>
      <c r="H25" s="117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70"/>
      <c r="C33" s="2571"/>
      <c r="D33" s="2571"/>
      <c r="E33" s="1172"/>
      <c r="F33" s="1172"/>
      <c r="G33" s="1172"/>
      <c r="H33" s="1174"/>
    </row>
    <row r="34" spans="2:8" x14ac:dyDescent="0.25">
      <c r="B34" s="2570"/>
      <c r="C34" s="2571"/>
      <c r="D34" s="2571"/>
      <c r="E34" s="1172"/>
      <c r="F34" s="1172"/>
      <c r="G34" s="1172"/>
      <c r="H34" s="1174"/>
    </row>
    <row r="35" spans="2:8" ht="15.75" thickBot="1" x14ac:dyDescent="0.3">
      <c r="B35" s="2572"/>
      <c r="C35" s="2573"/>
      <c r="D35" s="2573"/>
      <c r="E35" s="1173"/>
      <c r="F35" s="1173"/>
      <c r="G35" s="1173"/>
      <c r="H35" s="1175"/>
    </row>
    <row r="36" spans="2:8" ht="18.75" x14ac:dyDescent="0.3">
      <c r="G36" s="48" t="s">
        <v>443</v>
      </c>
      <c r="H36" s="64">
        <f>SUM(H13:H25)</f>
        <v>9096.5400000000009</v>
      </c>
    </row>
    <row r="37" spans="2:8" ht="18.75" x14ac:dyDescent="0.3">
      <c r="G37" s="48" t="s">
        <v>444</v>
      </c>
      <c r="H37" s="64">
        <f>+H36*0.16</f>
        <v>1455.4464000000003</v>
      </c>
    </row>
    <row r="38" spans="2:8" ht="19.5" thickBot="1" x14ac:dyDescent="0.35">
      <c r="G38" s="49" t="s">
        <v>445</v>
      </c>
      <c r="H38" s="65">
        <f>+H36+H37</f>
        <v>10551.986400000002</v>
      </c>
    </row>
    <row r="40" spans="2:8" x14ac:dyDescent="0.25">
      <c r="B40" s="2566"/>
      <c r="C40" s="2566"/>
      <c r="D40" s="2566"/>
      <c r="E40" s="2566"/>
      <c r="F40" s="2566"/>
    </row>
    <row r="41" spans="2:8" x14ac:dyDescent="0.25">
      <c r="B41" s="2566"/>
      <c r="C41" s="2566"/>
      <c r="D41" s="2566"/>
      <c r="E41" s="2566"/>
      <c r="F41" s="2566"/>
    </row>
    <row r="42" spans="2:8" x14ac:dyDescent="0.25">
      <c r="B42" s="2569" t="s">
        <v>446</v>
      </c>
      <c r="C42" s="2569"/>
      <c r="D42" s="2569"/>
      <c r="E42" s="2569" t="s">
        <v>447</v>
      </c>
      <c r="F42" s="2569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3">
    <tabColor rgb="FFCC33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6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1627</v>
      </c>
      <c r="E5" s="1180" t="s">
        <v>421</v>
      </c>
      <c r="F5" s="33" t="str">
        <f>VLOOKUP(F6,OBRAS!A1:B25,2,FALSE)</f>
        <v>LA VALENCIA</v>
      </c>
      <c r="G5" s="1670" t="s">
        <v>423</v>
      </c>
      <c r="H5" s="1674">
        <v>46140</v>
      </c>
    </row>
    <row r="6" spans="2:8" ht="15.75" thickBot="1" x14ac:dyDescent="0.3">
      <c r="B6" s="1669"/>
      <c r="C6" s="1671"/>
      <c r="D6" s="1673"/>
      <c r="E6" s="1181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34</v>
      </c>
      <c r="D7" s="36"/>
      <c r="E7" s="36"/>
      <c r="F7" s="35" t="s">
        <v>429</v>
      </c>
      <c r="G7" s="36" t="str">
        <f>VLOOKUP(C7,'BASE DATOS'!A1:J107,7,FALSE)</f>
        <v>ventas01regsagama@gmail.com</v>
      </c>
      <c r="H7" s="41"/>
    </row>
    <row r="8" spans="2:8" x14ac:dyDescent="0.25">
      <c r="B8" s="40" t="s">
        <v>425</v>
      </c>
      <c r="C8" s="38" t="str">
        <f>VLOOKUP(C7,'BASE DATOS'!A1:J108,3,FALSE)</f>
        <v>CELAYA-SALAMANCA LIBRE KM 1.5, COL. ROSALINDA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38060</v>
      </c>
      <c r="H9" s="42"/>
    </row>
    <row r="10" spans="2:8" x14ac:dyDescent="0.25">
      <c r="B10" s="40" t="s">
        <v>427</v>
      </c>
      <c r="C10" s="38" t="str">
        <f>VLOOKUP(C7,'BASE DATOS'!A1:J110,2,FALSE)</f>
        <v>CLH020607SJ1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442 3949657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18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1628</v>
      </c>
      <c r="C13" s="1679"/>
      <c r="D13" s="1679"/>
      <c r="E13" s="60">
        <v>1</v>
      </c>
      <c r="F13" s="60" t="s">
        <v>449</v>
      </c>
      <c r="G13" s="62">
        <v>206.8965</v>
      </c>
      <c r="H13" s="56">
        <f>+E13*G13</f>
        <v>206.8965</v>
      </c>
    </row>
    <row r="14" spans="2:8" s="57" customFormat="1" ht="18.75" x14ac:dyDescent="0.3">
      <c r="B14" s="2583" t="s">
        <v>544</v>
      </c>
      <c r="C14" s="2584"/>
      <c r="D14" s="2584"/>
      <c r="E14" s="1192">
        <v>2</v>
      </c>
      <c r="F14" s="1192" t="s">
        <v>449</v>
      </c>
      <c r="G14" s="1193">
        <v>129.31030000000001</v>
      </c>
      <c r="H14" s="1190">
        <f>+E14*G14</f>
        <v>258.62060000000002</v>
      </c>
    </row>
    <row r="15" spans="2:8" s="57" customFormat="1" ht="18.75" x14ac:dyDescent="0.3">
      <c r="B15" s="2583" t="s">
        <v>538</v>
      </c>
      <c r="C15" s="2584"/>
      <c r="D15" s="2584"/>
      <c r="E15" s="1192">
        <v>4.6500000000000004</v>
      </c>
      <c r="F15" s="1192" t="s">
        <v>620</v>
      </c>
      <c r="G15" s="1193">
        <v>172.41370000000001</v>
      </c>
      <c r="H15" s="1190">
        <f t="shared" ref="H15:H24" si="0">+E15*G15</f>
        <v>801.72370500000011</v>
      </c>
    </row>
    <row r="16" spans="2:8" s="57" customFormat="1" ht="18.75" x14ac:dyDescent="0.3">
      <c r="B16" s="2583" t="s">
        <v>1629</v>
      </c>
      <c r="C16" s="2584"/>
      <c r="D16" s="2584"/>
      <c r="E16" s="1192">
        <v>4</v>
      </c>
      <c r="F16" s="1192" t="s">
        <v>449</v>
      </c>
      <c r="G16" s="1193">
        <v>163.79310000000001</v>
      </c>
      <c r="H16" s="1190">
        <f t="shared" si="0"/>
        <v>655.17240000000004</v>
      </c>
    </row>
    <row r="17" spans="2:8" s="57" customFormat="1" ht="18.75" x14ac:dyDescent="0.3">
      <c r="B17" s="2585" t="s">
        <v>481</v>
      </c>
      <c r="C17" s="2586"/>
      <c r="D17" s="2586"/>
      <c r="E17" s="1192"/>
      <c r="F17" s="1192"/>
      <c r="G17" s="1193"/>
      <c r="H17" s="1190">
        <f t="shared" si="0"/>
        <v>0</v>
      </c>
    </row>
    <row r="18" spans="2:8" s="57" customFormat="1" ht="18.75" x14ac:dyDescent="0.3">
      <c r="B18" s="2583"/>
      <c r="C18" s="2584"/>
      <c r="D18" s="2584"/>
      <c r="E18" s="1192"/>
      <c r="F18" s="1192"/>
      <c r="G18" s="1193"/>
      <c r="H18" s="1190">
        <f t="shared" si="0"/>
        <v>0</v>
      </c>
    </row>
    <row r="19" spans="2:8" s="57" customFormat="1" ht="18.75" x14ac:dyDescent="0.3">
      <c r="B19" s="2583"/>
      <c r="C19" s="2584"/>
      <c r="D19" s="2584"/>
      <c r="E19" s="1192"/>
      <c r="F19" s="1192"/>
      <c r="G19" s="1193"/>
      <c r="H19" s="1190">
        <f t="shared" si="0"/>
        <v>0</v>
      </c>
    </row>
    <row r="20" spans="2:8" s="57" customFormat="1" ht="18.75" x14ac:dyDescent="0.3">
      <c r="B20" s="2583"/>
      <c r="C20" s="2584"/>
      <c r="D20" s="2584"/>
      <c r="E20" s="1192"/>
      <c r="F20" s="1192"/>
      <c r="G20" s="1193"/>
      <c r="H20" s="1190">
        <f t="shared" si="0"/>
        <v>0</v>
      </c>
    </row>
    <row r="21" spans="2:8" s="57" customFormat="1" ht="18.75" x14ac:dyDescent="0.3">
      <c r="B21" s="2583"/>
      <c r="C21" s="2584"/>
      <c r="D21" s="2584"/>
      <c r="E21" s="1192"/>
      <c r="F21" s="1192"/>
      <c r="G21" s="1193"/>
      <c r="H21" s="1190">
        <f t="shared" si="0"/>
        <v>0</v>
      </c>
    </row>
    <row r="22" spans="2:8" s="57" customFormat="1" ht="18.75" x14ac:dyDescent="0.3">
      <c r="B22" s="2583"/>
      <c r="C22" s="2584"/>
      <c r="D22" s="2584"/>
      <c r="E22" s="1192"/>
      <c r="F22" s="1192"/>
      <c r="G22" s="1193"/>
      <c r="H22" s="1190">
        <f t="shared" si="0"/>
        <v>0</v>
      </c>
    </row>
    <row r="23" spans="2:8" s="57" customFormat="1" ht="18.75" x14ac:dyDescent="0.3">
      <c r="B23" s="2583"/>
      <c r="C23" s="2584"/>
      <c r="D23" s="2584"/>
      <c r="E23" s="1192"/>
      <c r="F23" s="1192"/>
      <c r="G23" s="1193"/>
      <c r="H23" s="1190">
        <f t="shared" si="0"/>
        <v>0</v>
      </c>
    </row>
    <row r="24" spans="2:8" s="57" customFormat="1" ht="18.75" x14ac:dyDescent="0.3">
      <c r="B24" s="2583"/>
      <c r="C24" s="2584"/>
      <c r="D24" s="2584"/>
      <c r="E24" s="1192"/>
      <c r="F24" s="1192"/>
      <c r="G24" s="1193"/>
      <c r="H24" s="1190">
        <f t="shared" si="0"/>
        <v>0</v>
      </c>
    </row>
    <row r="25" spans="2:8" s="57" customFormat="1" ht="18.75" x14ac:dyDescent="0.3">
      <c r="B25" s="2583"/>
      <c r="C25" s="2584"/>
      <c r="D25" s="2584"/>
      <c r="E25" s="1192"/>
      <c r="F25" s="1192"/>
      <c r="G25" s="1193"/>
      <c r="H25" s="119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79"/>
      <c r="C33" s="2580"/>
      <c r="D33" s="2580"/>
      <c r="E33" s="1186"/>
      <c r="F33" s="1186"/>
      <c r="G33" s="1186"/>
      <c r="H33" s="1188"/>
    </row>
    <row r="34" spans="2:8" x14ac:dyDescent="0.25">
      <c r="B34" s="2579"/>
      <c r="C34" s="2580"/>
      <c r="D34" s="2580"/>
      <c r="E34" s="1186"/>
      <c r="F34" s="1186"/>
      <c r="G34" s="1186"/>
      <c r="H34" s="1188"/>
    </row>
    <row r="35" spans="2:8" ht="15.75" thickBot="1" x14ac:dyDescent="0.3">
      <c r="B35" s="2581"/>
      <c r="C35" s="2582"/>
      <c r="D35" s="2582"/>
      <c r="E35" s="1187"/>
      <c r="F35" s="1187"/>
      <c r="G35" s="1187"/>
      <c r="H35" s="1189"/>
    </row>
    <row r="36" spans="2:8" ht="18.75" x14ac:dyDescent="0.3">
      <c r="G36" s="48" t="s">
        <v>443</v>
      </c>
      <c r="H36" s="64">
        <f>SUM(H13:H25)</f>
        <v>1922.4132050000003</v>
      </c>
    </row>
    <row r="37" spans="2:8" ht="18.75" x14ac:dyDescent="0.3">
      <c r="G37" s="48" t="s">
        <v>444</v>
      </c>
      <c r="H37" s="64">
        <f>+H36*0.16</f>
        <v>307.58611280000008</v>
      </c>
    </row>
    <row r="38" spans="2:8" ht="19.5" thickBot="1" x14ac:dyDescent="0.35">
      <c r="G38" s="49" t="s">
        <v>445</v>
      </c>
      <c r="H38" s="65">
        <f>+H36+H37</f>
        <v>2229.9993178000004</v>
      </c>
    </row>
    <row r="40" spans="2:8" x14ac:dyDescent="0.25">
      <c r="B40" s="2571"/>
      <c r="C40" s="2571"/>
      <c r="D40" s="2571"/>
      <c r="E40" s="2571"/>
      <c r="F40" s="2571"/>
    </row>
    <row r="41" spans="2:8" x14ac:dyDescent="0.25">
      <c r="B41" s="2571"/>
      <c r="C41" s="2571"/>
      <c r="D41" s="2571"/>
      <c r="E41" s="2571"/>
      <c r="F41" s="2571"/>
    </row>
    <row r="42" spans="2:8" x14ac:dyDescent="0.25">
      <c r="B42" s="2578" t="s">
        <v>446</v>
      </c>
      <c r="C42" s="2578"/>
      <c r="D42" s="2578"/>
      <c r="E42" s="2578" t="s">
        <v>447</v>
      </c>
      <c r="F42" s="2578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4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85546875" style="32" customWidth="1"/>
    <col min="4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1630</v>
      </c>
      <c r="E5" s="1180" t="s">
        <v>421</v>
      </c>
      <c r="F5" s="33" t="str">
        <f>VLOOKUP(F6,OBRAS!A1:B25,2,FALSE)</f>
        <v>EL ENSINO</v>
      </c>
      <c r="G5" s="1670" t="s">
        <v>423</v>
      </c>
      <c r="H5" s="1674">
        <v>46140</v>
      </c>
    </row>
    <row r="6" spans="2:8" ht="15.75" thickBot="1" x14ac:dyDescent="0.3">
      <c r="B6" s="1669"/>
      <c r="C6" s="1671"/>
      <c r="D6" s="1673"/>
      <c r="E6" s="1181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DATOS'!A1:J107,7,FALSE)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DATOS'!A1:J108,3,FALSE)</f>
        <v>AV. MEXICO JAPON #412 INT. 55 MICROPARQUE INDUSTRIAL</v>
      </c>
      <c r="D8" s="38"/>
      <c r="E8" s="38"/>
      <c r="F8" s="37" t="s">
        <v>430</v>
      </c>
      <c r="G8" s="38" t="str">
        <f>VLOOKUP(C7,'BASE DATOS'!A1:J108,8,FALSE)</f>
        <v>LUBRICANTES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LBA880808D36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18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746</v>
      </c>
      <c r="C13" s="1679"/>
      <c r="D13" s="1679"/>
      <c r="E13" s="60">
        <v>2</v>
      </c>
      <c r="F13" s="60" t="s">
        <v>449</v>
      </c>
      <c r="G13" s="62">
        <v>414.2</v>
      </c>
      <c r="H13" s="56">
        <f>+E13*G13</f>
        <v>828.4</v>
      </c>
    </row>
    <row r="14" spans="2:8" s="57" customFormat="1" ht="18.75" x14ac:dyDescent="0.3">
      <c r="B14" s="2585" t="s">
        <v>578</v>
      </c>
      <c r="C14" s="2586"/>
      <c r="D14" s="2586"/>
      <c r="E14" s="1192"/>
      <c r="F14" s="1192"/>
      <c r="G14" s="1193"/>
      <c r="H14" s="1190">
        <f>+E14*G14</f>
        <v>0</v>
      </c>
    </row>
    <row r="15" spans="2:8" s="57" customFormat="1" ht="18.75" x14ac:dyDescent="0.3">
      <c r="B15" s="2583" t="s">
        <v>746</v>
      </c>
      <c r="C15" s="2584"/>
      <c r="D15" s="2584"/>
      <c r="E15" s="1192">
        <v>2</v>
      </c>
      <c r="F15" s="1192" t="s">
        <v>449</v>
      </c>
      <c r="G15" s="1193">
        <v>414.2</v>
      </c>
      <c r="H15" s="1190">
        <f t="shared" ref="H15:H24" si="0">+E15*G15</f>
        <v>828.4</v>
      </c>
    </row>
    <row r="16" spans="2:8" s="57" customFormat="1" ht="18.75" x14ac:dyDescent="0.3">
      <c r="B16" s="2585" t="s">
        <v>1631</v>
      </c>
      <c r="C16" s="2586"/>
      <c r="D16" s="2586"/>
      <c r="E16" s="1192"/>
      <c r="F16" s="1192"/>
      <c r="G16" s="1193"/>
      <c r="H16" s="1190">
        <f t="shared" si="0"/>
        <v>0</v>
      </c>
    </row>
    <row r="17" spans="2:8" s="57" customFormat="1" ht="18.75" x14ac:dyDescent="0.3">
      <c r="B17" s="2583"/>
      <c r="C17" s="2584"/>
      <c r="D17" s="2584"/>
      <c r="E17" s="1192"/>
      <c r="F17" s="1192"/>
      <c r="G17" s="1193"/>
      <c r="H17" s="1190">
        <f t="shared" si="0"/>
        <v>0</v>
      </c>
    </row>
    <row r="18" spans="2:8" s="57" customFormat="1" ht="18.75" x14ac:dyDescent="0.3">
      <c r="B18" s="2583"/>
      <c r="C18" s="2584"/>
      <c r="D18" s="2584"/>
      <c r="E18" s="1192"/>
      <c r="F18" s="1192"/>
      <c r="G18" s="1193"/>
      <c r="H18" s="1190">
        <f t="shared" si="0"/>
        <v>0</v>
      </c>
    </row>
    <row r="19" spans="2:8" s="57" customFormat="1" ht="18.75" x14ac:dyDescent="0.3">
      <c r="B19" s="2583"/>
      <c r="C19" s="2584"/>
      <c r="D19" s="2584"/>
      <c r="E19" s="1192"/>
      <c r="F19" s="1192"/>
      <c r="G19" s="1193"/>
      <c r="H19" s="1190">
        <f t="shared" si="0"/>
        <v>0</v>
      </c>
    </row>
    <row r="20" spans="2:8" s="57" customFormat="1" ht="18.75" x14ac:dyDescent="0.3">
      <c r="B20" s="2583"/>
      <c r="C20" s="2584"/>
      <c r="D20" s="2584"/>
      <c r="E20" s="1192"/>
      <c r="F20" s="1192"/>
      <c r="G20" s="1193"/>
      <c r="H20" s="1190">
        <f t="shared" si="0"/>
        <v>0</v>
      </c>
    </row>
    <row r="21" spans="2:8" s="57" customFormat="1" ht="18.75" x14ac:dyDescent="0.3">
      <c r="B21" s="2583"/>
      <c r="C21" s="2584"/>
      <c r="D21" s="2584"/>
      <c r="E21" s="1192"/>
      <c r="F21" s="1192"/>
      <c r="G21" s="1193"/>
      <c r="H21" s="1190">
        <f t="shared" si="0"/>
        <v>0</v>
      </c>
    </row>
    <row r="22" spans="2:8" s="57" customFormat="1" ht="18.75" x14ac:dyDescent="0.3">
      <c r="B22" s="2583"/>
      <c r="C22" s="2584"/>
      <c r="D22" s="2584"/>
      <c r="E22" s="1192"/>
      <c r="F22" s="1192"/>
      <c r="G22" s="1193"/>
      <c r="H22" s="1190">
        <f t="shared" si="0"/>
        <v>0</v>
      </c>
    </row>
    <row r="23" spans="2:8" s="57" customFormat="1" ht="18.75" x14ac:dyDescent="0.3">
      <c r="B23" s="2583"/>
      <c r="C23" s="2584"/>
      <c r="D23" s="2584"/>
      <c r="E23" s="1192"/>
      <c r="F23" s="1192"/>
      <c r="G23" s="1193"/>
      <c r="H23" s="1190">
        <f t="shared" si="0"/>
        <v>0</v>
      </c>
    </row>
    <row r="24" spans="2:8" s="57" customFormat="1" ht="18.75" x14ac:dyDescent="0.3">
      <c r="B24" s="2583"/>
      <c r="C24" s="2584"/>
      <c r="D24" s="2584"/>
      <c r="E24" s="1192"/>
      <c r="F24" s="1192"/>
      <c r="G24" s="1193"/>
      <c r="H24" s="1190">
        <f t="shared" si="0"/>
        <v>0</v>
      </c>
    </row>
    <row r="25" spans="2:8" s="57" customFormat="1" ht="18.75" x14ac:dyDescent="0.3">
      <c r="B25" s="2583"/>
      <c r="C25" s="2584"/>
      <c r="D25" s="2584"/>
      <c r="E25" s="1192"/>
      <c r="F25" s="1192"/>
      <c r="G25" s="1193"/>
      <c r="H25" s="119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79"/>
      <c r="C33" s="2580"/>
      <c r="D33" s="2580"/>
      <c r="E33" s="1186"/>
      <c r="F33" s="1186"/>
      <c r="G33" s="1186"/>
      <c r="H33" s="1188"/>
    </row>
    <row r="34" spans="2:8" x14ac:dyDescent="0.25">
      <c r="B34" s="2579"/>
      <c r="C34" s="2580"/>
      <c r="D34" s="2580"/>
      <c r="E34" s="1186"/>
      <c r="F34" s="1186"/>
      <c r="G34" s="1186"/>
      <c r="H34" s="1188"/>
    </row>
    <row r="35" spans="2:8" ht="15.75" thickBot="1" x14ac:dyDescent="0.3">
      <c r="B35" s="2581"/>
      <c r="C35" s="2582"/>
      <c r="D35" s="2582"/>
      <c r="E35" s="1187"/>
      <c r="F35" s="1187"/>
      <c r="G35" s="1187"/>
      <c r="H35" s="1189"/>
    </row>
    <row r="36" spans="2:8" ht="18.75" x14ac:dyDescent="0.3">
      <c r="G36" s="48" t="s">
        <v>443</v>
      </c>
      <c r="H36" s="64">
        <f>SUM(H13:H25)</f>
        <v>1656.8</v>
      </c>
    </row>
    <row r="37" spans="2:8" ht="18.75" x14ac:dyDescent="0.3">
      <c r="G37" s="48" t="s">
        <v>444</v>
      </c>
      <c r="H37" s="64">
        <f>+H36*0.16</f>
        <v>265.08800000000002</v>
      </c>
    </row>
    <row r="38" spans="2:8" ht="19.5" thickBot="1" x14ac:dyDescent="0.35">
      <c r="G38" s="49" t="s">
        <v>445</v>
      </c>
      <c r="H38" s="65">
        <f>+H36+H37</f>
        <v>1921.8879999999999</v>
      </c>
    </row>
    <row r="40" spans="2:8" x14ac:dyDescent="0.25">
      <c r="B40" s="2571"/>
      <c r="C40" s="2571"/>
      <c r="D40" s="2571"/>
      <c r="E40" s="2571"/>
      <c r="F40" s="2571"/>
    </row>
    <row r="41" spans="2:8" x14ac:dyDescent="0.25">
      <c r="B41" s="2571"/>
      <c r="C41" s="2571"/>
      <c r="D41" s="2571"/>
      <c r="E41" s="2571"/>
      <c r="F41" s="2571"/>
    </row>
    <row r="42" spans="2:8" x14ac:dyDescent="0.25">
      <c r="B42" s="2578" t="s">
        <v>446</v>
      </c>
      <c r="C42" s="2578"/>
      <c r="D42" s="2578"/>
      <c r="E42" s="2578" t="s">
        <v>447</v>
      </c>
      <c r="F42" s="2578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5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5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1632</v>
      </c>
      <c r="E5" s="1180" t="s">
        <v>421</v>
      </c>
      <c r="F5" s="33" t="str">
        <f>VLOOKUP(F6,OBRAS!A1:B25,2,FALSE)</f>
        <v>EL ENSINO</v>
      </c>
      <c r="G5" s="1670" t="s">
        <v>423</v>
      </c>
      <c r="H5" s="1674">
        <v>46140</v>
      </c>
    </row>
    <row r="6" spans="2:8" ht="15.75" thickBot="1" x14ac:dyDescent="0.3">
      <c r="B6" s="1669"/>
      <c r="C6" s="1671"/>
      <c r="D6" s="1673"/>
      <c r="E6" s="1181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DATOS'!A1:J107,7,FALSE)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DATOS'!A1:J108,3,FALSE)</f>
        <v>AV. IRRIGACION #111-BIS COL. ALFREDO VAZQUEZ BONFIL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GAPA741116TQ6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18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906</v>
      </c>
      <c r="C13" s="1679"/>
      <c r="D13" s="1679"/>
      <c r="E13" s="60">
        <v>1</v>
      </c>
      <c r="F13" s="60" t="s">
        <v>449</v>
      </c>
      <c r="G13" s="62">
        <v>1034.48</v>
      </c>
      <c r="H13" s="56">
        <f>+E13*G13</f>
        <v>1034.48</v>
      </c>
    </row>
    <row r="14" spans="2:8" s="57" customFormat="1" ht="18.75" x14ac:dyDescent="0.3">
      <c r="B14" s="2585" t="s">
        <v>814</v>
      </c>
      <c r="C14" s="2586"/>
      <c r="D14" s="2586"/>
      <c r="E14" s="1192"/>
      <c r="F14" s="1192"/>
      <c r="G14" s="1193"/>
      <c r="H14" s="1190">
        <f>+E14*G14</f>
        <v>0</v>
      </c>
    </row>
    <row r="15" spans="2:8" s="57" customFormat="1" ht="18.75" x14ac:dyDescent="0.3">
      <c r="B15" s="2583"/>
      <c r="C15" s="2584"/>
      <c r="D15" s="2584"/>
      <c r="E15" s="1192"/>
      <c r="F15" s="1192"/>
      <c r="G15" s="1193"/>
      <c r="H15" s="1190">
        <f t="shared" ref="H15:H24" si="0">+E15*G15</f>
        <v>0</v>
      </c>
    </row>
    <row r="16" spans="2:8" s="57" customFormat="1" ht="18.75" x14ac:dyDescent="0.3">
      <c r="B16" s="2583"/>
      <c r="C16" s="2584"/>
      <c r="D16" s="2584"/>
      <c r="E16" s="1192"/>
      <c r="F16" s="1192"/>
      <c r="G16" s="1193"/>
      <c r="H16" s="1190">
        <f t="shared" si="0"/>
        <v>0</v>
      </c>
    </row>
    <row r="17" spans="2:8" s="57" customFormat="1" ht="18.75" x14ac:dyDescent="0.3">
      <c r="B17" s="2583"/>
      <c r="C17" s="2584"/>
      <c r="D17" s="2584"/>
      <c r="E17" s="1192"/>
      <c r="F17" s="1192"/>
      <c r="G17" s="1193"/>
      <c r="H17" s="1190">
        <f t="shared" si="0"/>
        <v>0</v>
      </c>
    </row>
    <row r="18" spans="2:8" s="57" customFormat="1" ht="18.75" x14ac:dyDescent="0.3">
      <c r="B18" s="2583"/>
      <c r="C18" s="2584"/>
      <c r="D18" s="2584"/>
      <c r="E18" s="1192"/>
      <c r="F18" s="1192"/>
      <c r="G18" s="1193"/>
      <c r="H18" s="1190">
        <f t="shared" si="0"/>
        <v>0</v>
      </c>
    </row>
    <row r="19" spans="2:8" s="57" customFormat="1" ht="18.75" x14ac:dyDescent="0.3">
      <c r="B19" s="2583"/>
      <c r="C19" s="2584"/>
      <c r="D19" s="2584"/>
      <c r="E19" s="1192"/>
      <c r="F19" s="1192"/>
      <c r="G19" s="1193"/>
      <c r="H19" s="1190">
        <f t="shared" si="0"/>
        <v>0</v>
      </c>
    </row>
    <row r="20" spans="2:8" s="57" customFormat="1" ht="18.75" x14ac:dyDescent="0.3">
      <c r="B20" s="2583"/>
      <c r="C20" s="2584"/>
      <c r="D20" s="2584"/>
      <c r="E20" s="1192"/>
      <c r="F20" s="1192"/>
      <c r="G20" s="1193"/>
      <c r="H20" s="1190">
        <f t="shared" si="0"/>
        <v>0</v>
      </c>
    </row>
    <row r="21" spans="2:8" s="57" customFormat="1" ht="18.75" x14ac:dyDescent="0.3">
      <c r="B21" s="2583"/>
      <c r="C21" s="2584"/>
      <c r="D21" s="2584"/>
      <c r="E21" s="1192"/>
      <c r="F21" s="1192"/>
      <c r="G21" s="1193"/>
      <c r="H21" s="1190">
        <f t="shared" si="0"/>
        <v>0</v>
      </c>
    </row>
    <row r="22" spans="2:8" s="57" customFormat="1" ht="18.75" x14ac:dyDescent="0.3">
      <c r="B22" s="2583"/>
      <c r="C22" s="2584"/>
      <c r="D22" s="2584"/>
      <c r="E22" s="1192"/>
      <c r="F22" s="1192"/>
      <c r="G22" s="1193"/>
      <c r="H22" s="1190">
        <f t="shared" si="0"/>
        <v>0</v>
      </c>
    </row>
    <row r="23" spans="2:8" s="57" customFormat="1" ht="18.75" x14ac:dyDescent="0.3">
      <c r="B23" s="2583"/>
      <c r="C23" s="2584"/>
      <c r="D23" s="2584"/>
      <c r="E23" s="1192"/>
      <c r="F23" s="1192"/>
      <c r="G23" s="1193"/>
      <c r="H23" s="1190">
        <f t="shared" si="0"/>
        <v>0</v>
      </c>
    </row>
    <row r="24" spans="2:8" s="57" customFormat="1" ht="18.75" x14ac:dyDescent="0.3">
      <c r="B24" s="2583"/>
      <c r="C24" s="2584"/>
      <c r="D24" s="2584"/>
      <c r="E24" s="1192"/>
      <c r="F24" s="1192"/>
      <c r="G24" s="1193"/>
      <c r="H24" s="1190">
        <f t="shared" si="0"/>
        <v>0</v>
      </c>
    </row>
    <row r="25" spans="2:8" s="57" customFormat="1" ht="18.75" x14ac:dyDescent="0.3">
      <c r="B25" s="2583"/>
      <c r="C25" s="2584"/>
      <c r="D25" s="2584"/>
      <c r="E25" s="1192"/>
      <c r="F25" s="1192"/>
      <c r="G25" s="1193"/>
      <c r="H25" s="119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79"/>
      <c r="C33" s="2580"/>
      <c r="D33" s="2580"/>
      <c r="E33" s="1186"/>
      <c r="F33" s="1186"/>
      <c r="G33" s="1186"/>
      <c r="H33" s="1188"/>
    </row>
    <row r="34" spans="2:8" x14ac:dyDescent="0.25">
      <c r="B34" s="2579"/>
      <c r="C34" s="2580"/>
      <c r="D34" s="2580"/>
      <c r="E34" s="1186"/>
      <c r="F34" s="1186"/>
      <c r="G34" s="1186"/>
      <c r="H34" s="1188"/>
    </row>
    <row r="35" spans="2:8" ht="15.75" thickBot="1" x14ac:dyDescent="0.3">
      <c r="B35" s="2581"/>
      <c r="C35" s="2582"/>
      <c r="D35" s="2582"/>
      <c r="E35" s="1187"/>
      <c r="F35" s="1187"/>
      <c r="G35" s="1187"/>
      <c r="H35" s="1189"/>
    </row>
    <row r="36" spans="2:8" ht="18.75" x14ac:dyDescent="0.3">
      <c r="G36" s="48" t="s">
        <v>443</v>
      </c>
      <c r="H36" s="64">
        <f>SUM(H13:H25)</f>
        <v>1034.48</v>
      </c>
    </row>
    <row r="37" spans="2:8" ht="18.75" x14ac:dyDescent="0.3">
      <c r="G37" s="48" t="s">
        <v>444</v>
      </c>
      <c r="H37" s="64">
        <f>+H36*0.16</f>
        <v>165.51680000000002</v>
      </c>
    </row>
    <row r="38" spans="2:8" ht="19.5" thickBot="1" x14ac:dyDescent="0.35">
      <c r="G38" s="49" t="s">
        <v>445</v>
      </c>
      <c r="H38" s="65">
        <f>+H36+H37</f>
        <v>1199.9968000000001</v>
      </c>
    </row>
    <row r="40" spans="2:8" x14ac:dyDescent="0.25">
      <c r="B40" s="2571"/>
      <c r="C40" s="2571"/>
      <c r="D40" s="2571"/>
      <c r="E40" s="2571"/>
      <c r="F40" s="2571"/>
    </row>
    <row r="41" spans="2:8" x14ac:dyDescent="0.25">
      <c r="B41" s="2571"/>
      <c r="C41" s="2571"/>
      <c r="D41" s="2571"/>
      <c r="E41" s="2571"/>
      <c r="F41" s="2571"/>
    </row>
    <row r="42" spans="2:8" x14ac:dyDescent="0.25">
      <c r="B42" s="2578" t="s">
        <v>446</v>
      </c>
      <c r="C42" s="2578"/>
      <c r="D42" s="2578"/>
      <c r="E42" s="2578" t="s">
        <v>447</v>
      </c>
      <c r="F42" s="2578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6">
    <tabColor rgb="FFC000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" style="32" customWidth="1"/>
    <col min="4" max="4" width="15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1633</v>
      </c>
      <c r="E5" s="1180" t="s">
        <v>421</v>
      </c>
      <c r="F5" s="33" t="str">
        <f>VLOOKUP(F6,OBRAS!A1:B25,2,FALSE)</f>
        <v>EL TAJO</v>
      </c>
      <c r="G5" s="1670" t="s">
        <v>423</v>
      </c>
      <c r="H5" s="1674">
        <v>46141</v>
      </c>
    </row>
    <row r="6" spans="2:8" ht="15.75" thickBot="1" x14ac:dyDescent="0.3">
      <c r="B6" s="1669"/>
      <c r="C6" s="1671"/>
      <c r="D6" s="1673"/>
      <c r="E6" s="1181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46</v>
      </c>
      <c r="D7" s="36"/>
      <c r="E7" s="36"/>
      <c r="F7" s="35" t="s">
        <v>429</v>
      </c>
      <c r="G7" s="36" t="str">
        <f>VLOOKUP(C7,'BASE DATOS'!A1:J107,7,FALSE)</f>
        <v>facturacion@basei.com.mx</v>
      </c>
      <c r="H7" s="41"/>
    </row>
    <row r="8" spans="2:8" x14ac:dyDescent="0.25">
      <c r="B8" s="40" t="s">
        <v>425</v>
      </c>
      <c r="C8" s="38" t="str">
        <f>VLOOKUP(C7,'BASE DATOS'!A1:J108,3,FALSE)</f>
        <v>GUADALAJARA, JALISCO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GUADALAJARA, JCO</v>
      </c>
      <c r="D9" s="38"/>
      <c r="E9" s="38"/>
      <c r="F9" s="37" t="s">
        <v>431</v>
      </c>
      <c r="G9" s="50">
        <f>VLOOKUP(C7,'BASE DATOS'!A1:J109,9,FALSE)</f>
        <v>45601</v>
      </c>
      <c r="H9" s="42"/>
    </row>
    <row r="10" spans="2:8" x14ac:dyDescent="0.25">
      <c r="B10" s="40" t="s">
        <v>427</v>
      </c>
      <c r="C10" s="38" t="str">
        <f>VLOOKUP(C7,'BASE DATOS'!A1:J110,2,FALSE)</f>
        <v>DBA100126LU2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33 13481856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18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1634</v>
      </c>
      <c r="C13" s="1679"/>
      <c r="D13" s="1679"/>
      <c r="E13" s="60">
        <v>1</v>
      </c>
      <c r="F13" s="60" t="s">
        <v>449</v>
      </c>
      <c r="G13" s="62">
        <v>5500</v>
      </c>
      <c r="H13" s="56">
        <f>+E13*G13</f>
        <v>5500</v>
      </c>
    </row>
    <row r="14" spans="2:8" s="57" customFormat="1" ht="18.75" x14ac:dyDescent="0.3">
      <c r="B14" s="2585" t="s">
        <v>560</v>
      </c>
      <c r="C14" s="2586"/>
      <c r="D14" s="2586"/>
      <c r="E14" s="1192"/>
      <c r="F14" s="1192"/>
      <c r="G14" s="1193"/>
      <c r="H14" s="1190">
        <f>+E14*G14</f>
        <v>0</v>
      </c>
    </row>
    <row r="15" spans="2:8" s="57" customFormat="1" ht="18.75" x14ac:dyDescent="0.3">
      <c r="B15" s="2583"/>
      <c r="C15" s="2584"/>
      <c r="D15" s="2584"/>
      <c r="E15" s="1192"/>
      <c r="F15" s="1192"/>
      <c r="G15" s="1193"/>
      <c r="H15" s="1190">
        <f t="shared" ref="H15:H24" si="0">+E15*G15</f>
        <v>0</v>
      </c>
    </row>
    <row r="16" spans="2:8" s="57" customFormat="1" ht="18.75" x14ac:dyDescent="0.3">
      <c r="B16" s="2583"/>
      <c r="C16" s="2584"/>
      <c r="D16" s="2584"/>
      <c r="E16" s="1192"/>
      <c r="F16" s="1192"/>
      <c r="G16" s="1193"/>
      <c r="H16" s="1190">
        <f t="shared" si="0"/>
        <v>0</v>
      </c>
    </row>
    <row r="17" spans="2:8" s="57" customFormat="1" ht="18.75" x14ac:dyDescent="0.3">
      <c r="B17" s="2583"/>
      <c r="C17" s="2584"/>
      <c r="D17" s="2584"/>
      <c r="E17" s="1192"/>
      <c r="F17" s="1192"/>
      <c r="G17" s="1193"/>
      <c r="H17" s="1190">
        <f t="shared" si="0"/>
        <v>0</v>
      </c>
    </row>
    <row r="18" spans="2:8" s="57" customFormat="1" ht="18.75" x14ac:dyDescent="0.3">
      <c r="B18" s="2583"/>
      <c r="C18" s="2584"/>
      <c r="D18" s="2584"/>
      <c r="E18" s="1192"/>
      <c r="F18" s="1192"/>
      <c r="G18" s="1193"/>
      <c r="H18" s="1190">
        <f t="shared" si="0"/>
        <v>0</v>
      </c>
    </row>
    <row r="19" spans="2:8" s="57" customFormat="1" ht="18.75" x14ac:dyDescent="0.3">
      <c r="B19" s="2583"/>
      <c r="C19" s="2584"/>
      <c r="D19" s="2584"/>
      <c r="E19" s="1192"/>
      <c r="F19" s="1192"/>
      <c r="G19" s="1193"/>
      <c r="H19" s="1190">
        <f t="shared" si="0"/>
        <v>0</v>
      </c>
    </row>
    <row r="20" spans="2:8" s="57" customFormat="1" ht="18.75" x14ac:dyDescent="0.3">
      <c r="B20" s="2583"/>
      <c r="C20" s="2584"/>
      <c r="D20" s="2584"/>
      <c r="E20" s="1192"/>
      <c r="F20" s="1192"/>
      <c r="G20" s="1193"/>
      <c r="H20" s="1190">
        <f t="shared" si="0"/>
        <v>0</v>
      </c>
    </row>
    <row r="21" spans="2:8" s="57" customFormat="1" ht="18.75" x14ac:dyDescent="0.3">
      <c r="B21" s="2583"/>
      <c r="C21" s="2584"/>
      <c r="D21" s="2584"/>
      <c r="E21" s="1192"/>
      <c r="F21" s="1192"/>
      <c r="G21" s="1193"/>
      <c r="H21" s="1190">
        <f t="shared" si="0"/>
        <v>0</v>
      </c>
    </row>
    <row r="22" spans="2:8" s="57" customFormat="1" ht="18.75" x14ac:dyDescent="0.3">
      <c r="B22" s="2583"/>
      <c r="C22" s="2584"/>
      <c r="D22" s="2584"/>
      <c r="E22" s="1192"/>
      <c r="F22" s="1192"/>
      <c r="G22" s="1193"/>
      <c r="H22" s="1190">
        <f t="shared" si="0"/>
        <v>0</v>
      </c>
    </row>
    <row r="23" spans="2:8" s="57" customFormat="1" ht="18.75" x14ac:dyDescent="0.3">
      <c r="B23" s="2583"/>
      <c r="C23" s="2584"/>
      <c r="D23" s="2584"/>
      <c r="E23" s="1192"/>
      <c r="F23" s="1192"/>
      <c r="G23" s="1193"/>
      <c r="H23" s="1190">
        <f t="shared" si="0"/>
        <v>0</v>
      </c>
    </row>
    <row r="24" spans="2:8" s="57" customFormat="1" ht="18.75" x14ac:dyDescent="0.3">
      <c r="B24" s="2583"/>
      <c r="C24" s="2584"/>
      <c r="D24" s="2584"/>
      <c r="E24" s="1192"/>
      <c r="F24" s="1192"/>
      <c r="G24" s="1193"/>
      <c r="H24" s="1190">
        <f t="shared" si="0"/>
        <v>0</v>
      </c>
    </row>
    <row r="25" spans="2:8" s="57" customFormat="1" ht="18.75" x14ac:dyDescent="0.3">
      <c r="B25" s="2583"/>
      <c r="C25" s="2584"/>
      <c r="D25" s="2584"/>
      <c r="E25" s="1192"/>
      <c r="F25" s="1192"/>
      <c r="G25" s="1193"/>
      <c r="H25" s="119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79"/>
      <c r="C33" s="2580"/>
      <c r="D33" s="2580"/>
      <c r="E33" s="1186"/>
      <c r="F33" s="1186"/>
      <c r="G33" s="1186"/>
      <c r="H33" s="1188"/>
    </row>
    <row r="34" spans="2:8" x14ac:dyDescent="0.25">
      <c r="B34" s="2579"/>
      <c r="C34" s="2580"/>
      <c r="D34" s="2580"/>
      <c r="E34" s="1186"/>
      <c r="F34" s="1186"/>
      <c r="G34" s="1186"/>
      <c r="H34" s="1188"/>
    </row>
    <row r="35" spans="2:8" ht="15.75" thickBot="1" x14ac:dyDescent="0.3">
      <c r="B35" s="2581"/>
      <c r="C35" s="2582"/>
      <c r="D35" s="2582"/>
      <c r="E35" s="1187"/>
      <c r="F35" s="1187"/>
      <c r="G35" s="1187"/>
      <c r="H35" s="1189"/>
    </row>
    <row r="36" spans="2:8" ht="18.75" x14ac:dyDescent="0.3">
      <c r="G36" s="48" t="s">
        <v>443</v>
      </c>
      <c r="H36" s="64">
        <f>SUM(H13:H25)</f>
        <v>5500</v>
      </c>
    </row>
    <row r="37" spans="2:8" ht="18.75" x14ac:dyDescent="0.3">
      <c r="G37" s="48" t="s">
        <v>444</v>
      </c>
      <c r="H37" s="64">
        <f>+H36*0.16</f>
        <v>880</v>
      </c>
    </row>
    <row r="38" spans="2:8" ht="19.5" thickBot="1" x14ac:dyDescent="0.35">
      <c r="G38" s="49" t="s">
        <v>445</v>
      </c>
      <c r="H38" s="65">
        <f>+H36+H37</f>
        <v>6380</v>
      </c>
    </row>
    <row r="40" spans="2:8" x14ac:dyDescent="0.25">
      <c r="B40" s="2571"/>
      <c r="C40" s="2571"/>
      <c r="D40" s="2571"/>
      <c r="E40" s="2571"/>
      <c r="F40" s="2571"/>
    </row>
    <row r="41" spans="2:8" x14ac:dyDescent="0.25">
      <c r="B41" s="2571"/>
      <c r="C41" s="2571"/>
      <c r="D41" s="2571"/>
      <c r="E41" s="2571"/>
      <c r="F41" s="2571"/>
    </row>
    <row r="42" spans="2:8" x14ac:dyDescent="0.25">
      <c r="B42" s="2578" t="s">
        <v>446</v>
      </c>
      <c r="C42" s="2578"/>
      <c r="D42" s="2578"/>
      <c r="E42" s="2578" t="s">
        <v>447</v>
      </c>
      <c r="F42" s="2578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7">
    <tabColor rgb="FFFF99FF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5703125" style="32" customWidth="1"/>
    <col min="4" max="4" width="16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-1886</v>
      </c>
      <c r="E5" s="1183" t="s">
        <v>421</v>
      </c>
      <c r="F5" s="33" t="str">
        <f>VLOOKUP(F6,OBRAS!A1:B25,2,FALSE)</f>
        <v>VALENC, ENSINO, TAJO</v>
      </c>
      <c r="G5" s="1670" t="s">
        <v>423</v>
      </c>
      <c r="H5" s="1674">
        <v>46141</v>
      </c>
    </row>
    <row r="6" spans="2:8" ht="15.75" thickBot="1" x14ac:dyDescent="0.3">
      <c r="B6" s="1669"/>
      <c r="C6" s="1671"/>
      <c r="D6" s="1673"/>
      <c r="E6" s="1184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54</v>
      </c>
      <c r="D7" s="36"/>
      <c r="E7" s="36"/>
      <c r="F7" s="35" t="s">
        <v>429</v>
      </c>
      <c r="G7" s="36" t="str">
        <f>VLOOKUP(C7,'BASE DATOS'!A1:J107,7,FALSE)</f>
        <v>mspcelaya@hotmail.com</v>
      </c>
      <c r="H7" s="41"/>
    </row>
    <row r="8" spans="2:8" x14ac:dyDescent="0.25">
      <c r="B8" s="40" t="s">
        <v>425</v>
      </c>
      <c r="C8" s="38" t="str">
        <f>VLOOKUP(C7,'BASE DATOS'!A1:J108,3,FALSE)</f>
        <v>COL. ALAMOS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38024</v>
      </c>
      <c r="H9" s="42"/>
    </row>
    <row r="10" spans="2:8" x14ac:dyDescent="0.25">
      <c r="B10" s="40" t="s">
        <v>427</v>
      </c>
      <c r="C10" s="38" t="str">
        <f>VLOOKUP(C7,'BASE DATOS'!A1:J110,2,FALSE)</f>
        <v>MSP081218MVA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461 1718993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18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1635</v>
      </c>
      <c r="C13" s="1679"/>
      <c r="D13" s="1679"/>
      <c r="E13" s="60">
        <v>4</v>
      </c>
      <c r="F13" s="60" t="s">
        <v>449</v>
      </c>
      <c r="G13" s="62">
        <v>4686.8599999999997</v>
      </c>
      <c r="H13" s="56">
        <f>+E13*G13</f>
        <v>18747.439999999999</v>
      </c>
    </row>
    <row r="14" spans="2:8" s="57" customFormat="1" ht="18.75" x14ac:dyDescent="0.3">
      <c r="B14" s="2589" t="s">
        <v>1357</v>
      </c>
      <c r="C14" s="2590"/>
      <c r="D14" s="2590"/>
      <c r="E14" s="1203"/>
      <c r="F14" s="1203"/>
      <c r="G14" s="1204"/>
      <c r="H14" s="1201">
        <f>+E14*G14</f>
        <v>0</v>
      </c>
    </row>
    <row r="15" spans="2:8" s="57" customFormat="1" ht="18.75" x14ac:dyDescent="0.3">
      <c r="B15" s="2587"/>
      <c r="C15" s="2588"/>
      <c r="D15" s="2588"/>
      <c r="E15" s="1203"/>
      <c r="F15" s="1203"/>
      <c r="G15" s="1204"/>
      <c r="H15" s="1201">
        <f t="shared" ref="H15:H24" si="0">+E15*G15</f>
        <v>0</v>
      </c>
    </row>
    <row r="16" spans="2:8" s="57" customFormat="1" ht="18.75" x14ac:dyDescent="0.3">
      <c r="B16" s="2587"/>
      <c r="C16" s="2588"/>
      <c r="D16" s="2588"/>
      <c r="E16" s="1203"/>
      <c r="F16" s="1203"/>
      <c r="G16" s="1204"/>
      <c r="H16" s="1201">
        <f t="shared" si="0"/>
        <v>0</v>
      </c>
    </row>
    <row r="17" spans="2:8" s="57" customFormat="1" ht="18.75" x14ac:dyDescent="0.3">
      <c r="B17" s="2587"/>
      <c r="C17" s="2588"/>
      <c r="D17" s="2588"/>
      <c r="E17" s="1203"/>
      <c r="F17" s="1203"/>
      <c r="G17" s="1204"/>
      <c r="H17" s="1201">
        <f t="shared" si="0"/>
        <v>0</v>
      </c>
    </row>
    <row r="18" spans="2:8" s="57" customFormat="1" ht="18.75" x14ac:dyDescent="0.3">
      <c r="B18" s="2587"/>
      <c r="C18" s="2588"/>
      <c r="D18" s="2588"/>
      <c r="E18" s="1203"/>
      <c r="F18" s="1203"/>
      <c r="G18" s="1204"/>
      <c r="H18" s="1201">
        <f t="shared" si="0"/>
        <v>0</v>
      </c>
    </row>
    <row r="19" spans="2:8" s="57" customFormat="1" ht="18.75" x14ac:dyDescent="0.3">
      <c r="B19" s="2587"/>
      <c r="C19" s="2588"/>
      <c r="D19" s="2588"/>
      <c r="E19" s="1203"/>
      <c r="F19" s="1203"/>
      <c r="G19" s="1204"/>
      <c r="H19" s="1201">
        <f t="shared" si="0"/>
        <v>0</v>
      </c>
    </row>
    <row r="20" spans="2:8" s="57" customFormat="1" ht="18.75" x14ac:dyDescent="0.3">
      <c r="B20" s="2587"/>
      <c r="C20" s="2588"/>
      <c r="D20" s="2588"/>
      <c r="E20" s="1203"/>
      <c r="F20" s="1203"/>
      <c r="G20" s="1204"/>
      <c r="H20" s="1201">
        <f t="shared" si="0"/>
        <v>0</v>
      </c>
    </row>
    <row r="21" spans="2:8" s="57" customFormat="1" ht="18.75" x14ac:dyDescent="0.3">
      <c r="B21" s="2587"/>
      <c r="C21" s="2588"/>
      <c r="D21" s="2588"/>
      <c r="E21" s="1203"/>
      <c r="F21" s="1203"/>
      <c r="G21" s="1204"/>
      <c r="H21" s="1201">
        <f t="shared" si="0"/>
        <v>0</v>
      </c>
    </row>
    <row r="22" spans="2:8" s="57" customFormat="1" ht="18.75" x14ac:dyDescent="0.3">
      <c r="B22" s="2587"/>
      <c r="C22" s="2588"/>
      <c r="D22" s="2588"/>
      <c r="E22" s="1203"/>
      <c r="F22" s="1203"/>
      <c r="G22" s="1204"/>
      <c r="H22" s="1201">
        <f t="shared" si="0"/>
        <v>0</v>
      </c>
    </row>
    <row r="23" spans="2:8" s="57" customFormat="1" ht="18.75" x14ac:dyDescent="0.3">
      <c r="B23" s="2587"/>
      <c r="C23" s="2588"/>
      <c r="D23" s="2588"/>
      <c r="E23" s="1203"/>
      <c r="F23" s="1203"/>
      <c r="G23" s="1204"/>
      <c r="H23" s="1201">
        <f t="shared" si="0"/>
        <v>0</v>
      </c>
    </row>
    <row r="24" spans="2:8" s="57" customFormat="1" ht="18.75" x14ac:dyDescent="0.3">
      <c r="B24" s="2587"/>
      <c r="C24" s="2588"/>
      <c r="D24" s="2588"/>
      <c r="E24" s="1203"/>
      <c r="F24" s="1203"/>
      <c r="G24" s="1204"/>
      <c r="H24" s="1201">
        <f t="shared" si="0"/>
        <v>0</v>
      </c>
    </row>
    <row r="25" spans="2:8" s="57" customFormat="1" ht="18.75" x14ac:dyDescent="0.3">
      <c r="B25" s="2587"/>
      <c r="C25" s="2588"/>
      <c r="D25" s="2588"/>
      <c r="E25" s="1203"/>
      <c r="F25" s="1203"/>
      <c r="G25" s="1204"/>
      <c r="H25" s="120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92"/>
      <c r="C33" s="2593"/>
      <c r="D33" s="2593"/>
      <c r="E33" s="1197"/>
      <c r="F33" s="1197"/>
      <c r="G33" s="1197"/>
      <c r="H33" s="1199"/>
    </row>
    <row r="34" spans="2:8" x14ac:dyDescent="0.25">
      <c r="B34" s="2592"/>
      <c r="C34" s="2593"/>
      <c r="D34" s="2593"/>
      <c r="E34" s="1197"/>
      <c r="F34" s="1197"/>
      <c r="G34" s="1197"/>
      <c r="H34" s="1199"/>
    </row>
    <row r="35" spans="2:8" ht="15.75" thickBot="1" x14ac:dyDescent="0.3">
      <c r="B35" s="2594"/>
      <c r="C35" s="2595"/>
      <c r="D35" s="2595"/>
      <c r="E35" s="1198"/>
      <c r="F35" s="1198"/>
      <c r="G35" s="1198"/>
      <c r="H35" s="1200"/>
    </row>
    <row r="36" spans="2:8" ht="18.75" x14ac:dyDescent="0.3">
      <c r="G36" s="48" t="s">
        <v>443</v>
      </c>
      <c r="H36" s="64">
        <f>SUM(H13:H25)</f>
        <v>18747.439999999999</v>
      </c>
    </row>
    <row r="37" spans="2:8" ht="18.75" x14ac:dyDescent="0.3">
      <c r="G37" s="48" t="s">
        <v>444</v>
      </c>
      <c r="H37" s="64">
        <f>+H36*0.16</f>
        <v>2999.5904</v>
      </c>
    </row>
    <row r="38" spans="2:8" ht="19.5" thickBot="1" x14ac:dyDescent="0.35">
      <c r="G38" s="49" t="s">
        <v>445</v>
      </c>
      <c r="H38" s="65">
        <f>+H36+H37</f>
        <v>21747.0304</v>
      </c>
    </row>
    <row r="40" spans="2:8" x14ac:dyDescent="0.25">
      <c r="B40" s="2580"/>
      <c r="C40" s="2580"/>
      <c r="D40" s="2580"/>
      <c r="E40" s="2580"/>
      <c r="F40" s="2580"/>
    </row>
    <row r="41" spans="2:8" x14ac:dyDescent="0.25">
      <c r="B41" s="2580"/>
      <c r="C41" s="2580"/>
      <c r="D41" s="2580"/>
      <c r="E41" s="2580"/>
      <c r="F41" s="2580"/>
    </row>
    <row r="42" spans="2:8" x14ac:dyDescent="0.25">
      <c r="B42" s="2591" t="s">
        <v>446</v>
      </c>
      <c r="C42" s="2591"/>
      <c r="D42" s="2591"/>
      <c r="E42" s="2591" t="s">
        <v>447</v>
      </c>
      <c r="F42" s="2591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8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42578125" style="32" customWidth="1"/>
    <col min="4" max="4" width="14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-1887</v>
      </c>
      <c r="E5" s="1183" t="s">
        <v>421</v>
      </c>
      <c r="F5" s="33" t="str">
        <f>VLOOKUP(F6,OBRAS!A1:B25,2,FALSE)</f>
        <v>VALENC, ENSINO, TAJO</v>
      </c>
      <c r="G5" s="1670" t="s">
        <v>423</v>
      </c>
      <c r="H5" s="1674">
        <v>46139</v>
      </c>
    </row>
    <row r="6" spans="2:8" ht="15.75" thickBot="1" x14ac:dyDescent="0.3">
      <c r="B6" s="1669"/>
      <c r="C6" s="1671"/>
      <c r="D6" s="1673"/>
      <c r="E6" s="1184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DATOS'!A1:J107,7,FALSE)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DATOS'!A1:J108,3,FALSE)</f>
        <v>AV. IRRIGACION #111-BIS COL. ALFREDO VAZQUEZ BONFIL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GAPA741116TQ6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18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621</v>
      </c>
      <c r="C13" s="1679"/>
      <c r="D13" s="1679"/>
      <c r="E13" s="60">
        <v>2</v>
      </c>
      <c r="F13" s="60" t="s">
        <v>449</v>
      </c>
      <c r="G13" s="62">
        <v>1551.72</v>
      </c>
      <c r="H13" s="56">
        <f>+E13*G13</f>
        <v>3103.44</v>
      </c>
    </row>
    <row r="14" spans="2:8" s="57" customFormat="1" ht="18.75" x14ac:dyDescent="0.3">
      <c r="B14" s="2587" t="s">
        <v>1636</v>
      </c>
      <c r="C14" s="2588"/>
      <c r="D14" s="2588"/>
      <c r="E14" s="1203">
        <v>1</v>
      </c>
      <c r="F14" s="1203" t="s">
        <v>449</v>
      </c>
      <c r="G14" s="1204">
        <v>1034.49</v>
      </c>
      <c r="H14" s="1201">
        <f>+E14*G14</f>
        <v>1034.49</v>
      </c>
    </row>
    <row r="15" spans="2:8" s="57" customFormat="1" ht="18.75" x14ac:dyDescent="0.3">
      <c r="B15" s="2589" t="s">
        <v>1637</v>
      </c>
      <c r="C15" s="2590"/>
      <c r="D15" s="2590"/>
      <c r="E15" s="1203"/>
      <c r="F15" s="1203"/>
      <c r="G15" s="1204"/>
      <c r="H15" s="1201">
        <f t="shared" ref="H15:H24" si="0">+E15*G15</f>
        <v>0</v>
      </c>
    </row>
    <row r="16" spans="2:8" s="57" customFormat="1" ht="18.75" x14ac:dyDescent="0.3">
      <c r="B16" s="2587"/>
      <c r="C16" s="2588"/>
      <c r="D16" s="2588"/>
      <c r="E16" s="1203"/>
      <c r="F16" s="1203"/>
      <c r="G16" s="1204"/>
      <c r="H16" s="1201">
        <f t="shared" si="0"/>
        <v>0</v>
      </c>
    </row>
    <row r="17" spans="2:8" s="57" customFormat="1" ht="18.75" x14ac:dyDescent="0.3">
      <c r="B17" s="2587"/>
      <c r="C17" s="2588"/>
      <c r="D17" s="2588"/>
      <c r="E17" s="1203"/>
      <c r="F17" s="1203"/>
      <c r="G17" s="1204"/>
      <c r="H17" s="1201">
        <f t="shared" si="0"/>
        <v>0</v>
      </c>
    </row>
    <row r="18" spans="2:8" s="57" customFormat="1" ht="18.75" x14ac:dyDescent="0.3">
      <c r="B18" s="2587"/>
      <c r="C18" s="2588"/>
      <c r="D18" s="2588"/>
      <c r="E18" s="1203"/>
      <c r="F18" s="1203"/>
      <c r="G18" s="1204"/>
      <c r="H18" s="1201">
        <f t="shared" si="0"/>
        <v>0</v>
      </c>
    </row>
    <row r="19" spans="2:8" s="57" customFormat="1" ht="18.75" x14ac:dyDescent="0.3">
      <c r="B19" s="2587"/>
      <c r="C19" s="2588"/>
      <c r="D19" s="2588"/>
      <c r="E19" s="1203"/>
      <c r="F19" s="1203"/>
      <c r="G19" s="1204"/>
      <c r="H19" s="1201">
        <f t="shared" si="0"/>
        <v>0</v>
      </c>
    </row>
    <row r="20" spans="2:8" s="57" customFormat="1" ht="18.75" x14ac:dyDescent="0.3">
      <c r="B20" s="2587"/>
      <c r="C20" s="2588"/>
      <c r="D20" s="2588"/>
      <c r="E20" s="1203"/>
      <c r="F20" s="1203"/>
      <c r="G20" s="1204"/>
      <c r="H20" s="1201">
        <f t="shared" si="0"/>
        <v>0</v>
      </c>
    </row>
    <row r="21" spans="2:8" s="57" customFormat="1" ht="18.75" x14ac:dyDescent="0.3">
      <c r="B21" s="2587"/>
      <c r="C21" s="2588"/>
      <c r="D21" s="2588"/>
      <c r="E21" s="1203"/>
      <c r="F21" s="1203"/>
      <c r="G21" s="1204"/>
      <c r="H21" s="1201">
        <f t="shared" si="0"/>
        <v>0</v>
      </c>
    </row>
    <row r="22" spans="2:8" s="57" customFormat="1" ht="18.75" x14ac:dyDescent="0.3">
      <c r="B22" s="2587"/>
      <c r="C22" s="2588"/>
      <c r="D22" s="2588"/>
      <c r="E22" s="1203"/>
      <c r="F22" s="1203"/>
      <c r="G22" s="1204"/>
      <c r="H22" s="1201">
        <f t="shared" si="0"/>
        <v>0</v>
      </c>
    </row>
    <row r="23" spans="2:8" s="57" customFormat="1" ht="18.75" x14ac:dyDescent="0.3">
      <c r="B23" s="2587"/>
      <c r="C23" s="2588"/>
      <c r="D23" s="2588"/>
      <c r="E23" s="1203"/>
      <c r="F23" s="1203"/>
      <c r="G23" s="1204"/>
      <c r="H23" s="1201">
        <f t="shared" si="0"/>
        <v>0</v>
      </c>
    </row>
    <row r="24" spans="2:8" s="57" customFormat="1" ht="18.75" x14ac:dyDescent="0.3">
      <c r="B24" s="2587"/>
      <c r="C24" s="2588"/>
      <c r="D24" s="2588"/>
      <c r="E24" s="1203"/>
      <c r="F24" s="1203"/>
      <c r="G24" s="1204"/>
      <c r="H24" s="1201">
        <f t="shared" si="0"/>
        <v>0</v>
      </c>
    </row>
    <row r="25" spans="2:8" s="57" customFormat="1" ht="18.75" x14ac:dyDescent="0.3">
      <c r="B25" s="2587"/>
      <c r="C25" s="2588"/>
      <c r="D25" s="2588"/>
      <c r="E25" s="1203"/>
      <c r="F25" s="1203"/>
      <c r="G25" s="1204"/>
      <c r="H25" s="120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92"/>
      <c r="C33" s="2593"/>
      <c r="D33" s="2593"/>
      <c r="E33" s="1197"/>
      <c r="F33" s="1197"/>
      <c r="G33" s="1197"/>
      <c r="H33" s="1199"/>
    </row>
    <row r="34" spans="2:8" x14ac:dyDescent="0.25">
      <c r="B34" s="2592"/>
      <c r="C34" s="2593"/>
      <c r="D34" s="2593"/>
      <c r="E34" s="1197"/>
      <c r="F34" s="1197"/>
      <c r="G34" s="1197"/>
      <c r="H34" s="1199"/>
    </row>
    <row r="35" spans="2:8" ht="15.75" thickBot="1" x14ac:dyDescent="0.3">
      <c r="B35" s="2594"/>
      <c r="C35" s="2595"/>
      <c r="D35" s="2595"/>
      <c r="E35" s="1198"/>
      <c r="F35" s="1198"/>
      <c r="G35" s="1198"/>
      <c r="H35" s="1200"/>
    </row>
    <row r="36" spans="2:8" ht="18.75" x14ac:dyDescent="0.3">
      <c r="G36" s="48" t="s">
        <v>443</v>
      </c>
      <c r="H36" s="64">
        <f>SUM(H13:H25)</f>
        <v>4137.93</v>
      </c>
    </row>
    <row r="37" spans="2:8" ht="18.75" x14ac:dyDescent="0.3">
      <c r="G37" s="48" t="s">
        <v>444</v>
      </c>
      <c r="H37" s="64">
        <f>+H36*0.16</f>
        <v>662.06880000000001</v>
      </c>
    </row>
    <row r="38" spans="2:8" ht="19.5" thickBot="1" x14ac:dyDescent="0.35">
      <c r="G38" s="49" t="s">
        <v>445</v>
      </c>
      <c r="H38" s="65">
        <f>+H36+H37</f>
        <v>4799.9988000000003</v>
      </c>
    </row>
    <row r="40" spans="2:8" x14ac:dyDescent="0.25">
      <c r="B40" s="2580"/>
      <c r="C40" s="2580"/>
      <c r="D40" s="2580"/>
      <c r="E40" s="2580"/>
      <c r="F40" s="2580"/>
    </row>
    <row r="41" spans="2:8" x14ac:dyDescent="0.25">
      <c r="B41" s="2580"/>
      <c r="C41" s="2580"/>
      <c r="D41" s="2580"/>
      <c r="E41" s="2580"/>
      <c r="F41" s="2580"/>
    </row>
    <row r="42" spans="2:8" x14ac:dyDescent="0.25">
      <c r="B42" s="2591" t="s">
        <v>446</v>
      </c>
      <c r="C42" s="2591"/>
      <c r="D42" s="2591"/>
      <c r="E42" s="2591" t="s">
        <v>447</v>
      </c>
      <c r="F42" s="2591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9">
    <tabColor theme="9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1638</v>
      </c>
      <c r="E5" s="1194" t="s">
        <v>421</v>
      </c>
      <c r="F5" s="33" t="str">
        <f>VLOOKUP(F6,OBRAS!A1:B25,2,FALSE)</f>
        <v>EL TAJO</v>
      </c>
      <c r="G5" s="1670" t="s">
        <v>423</v>
      </c>
      <c r="H5" s="1674">
        <v>46142</v>
      </c>
    </row>
    <row r="6" spans="2:8" ht="15.75" thickBot="1" x14ac:dyDescent="0.3">
      <c r="B6" s="1669"/>
      <c r="C6" s="1671"/>
      <c r="D6" s="1673"/>
      <c r="E6" s="1195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688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MIGUEL ALEMAN 110 KM 12.5 COL. LA FE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NICOLAS DE LOS GARZA, NL</v>
      </c>
      <c r="D9" s="38"/>
      <c r="E9" s="38"/>
      <c r="F9" s="37" t="s">
        <v>431</v>
      </c>
      <c r="G9" s="50">
        <f>VLOOKUP(C7,'BASE DATOS'!A1:J109,9,FALSE)</f>
        <v>66477</v>
      </c>
      <c r="H9" s="42"/>
    </row>
    <row r="10" spans="2:8" x14ac:dyDescent="0.25">
      <c r="B10" s="40" t="s">
        <v>427</v>
      </c>
      <c r="C10" s="38" t="str">
        <f>VLOOKUP(C7,'BASE DATOS'!A1:J110,2,FALSE)</f>
        <v>MAQ840621I76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477 730 1264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19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1639</v>
      </c>
      <c r="C13" s="1679"/>
      <c r="D13" s="1679"/>
      <c r="E13" s="60">
        <v>4</v>
      </c>
      <c r="F13" s="60" t="s">
        <v>449</v>
      </c>
      <c r="G13" s="62">
        <v>1158.82</v>
      </c>
      <c r="H13" s="56">
        <f>+E13*G13</f>
        <v>4635.28</v>
      </c>
    </row>
    <row r="14" spans="2:8" s="57" customFormat="1" ht="18.75" x14ac:dyDescent="0.3">
      <c r="B14" s="2603" t="s">
        <v>1640</v>
      </c>
      <c r="C14" s="2604"/>
      <c r="D14" s="2604"/>
      <c r="E14" s="1214"/>
      <c r="F14" s="1214"/>
      <c r="G14" s="1215"/>
      <c r="H14" s="1212">
        <f>+E14*G14</f>
        <v>0</v>
      </c>
    </row>
    <row r="15" spans="2:8" s="57" customFormat="1" ht="18.75" x14ac:dyDescent="0.3">
      <c r="B15" s="2601"/>
      <c r="C15" s="2602"/>
      <c r="D15" s="2602"/>
      <c r="E15" s="1214"/>
      <c r="F15" s="1214"/>
      <c r="G15" s="1215"/>
      <c r="H15" s="1212">
        <f t="shared" ref="H15:H24" si="0">+E15*G15</f>
        <v>0</v>
      </c>
    </row>
    <row r="16" spans="2:8" s="57" customFormat="1" ht="18.75" x14ac:dyDescent="0.3">
      <c r="B16" s="2601"/>
      <c r="C16" s="2602"/>
      <c r="D16" s="2602"/>
      <c r="E16" s="1214"/>
      <c r="F16" s="1214"/>
      <c r="G16" s="1215"/>
      <c r="H16" s="1212">
        <f t="shared" si="0"/>
        <v>0</v>
      </c>
    </row>
    <row r="17" spans="2:8" s="57" customFormat="1" ht="18.75" x14ac:dyDescent="0.3">
      <c r="B17" s="2601"/>
      <c r="C17" s="2602"/>
      <c r="D17" s="2602"/>
      <c r="E17" s="1214"/>
      <c r="F17" s="1214"/>
      <c r="G17" s="1215"/>
      <c r="H17" s="1212">
        <f t="shared" si="0"/>
        <v>0</v>
      </c>
    </row>
    <row r="18" spans="2:8" s="57" customFormat="1" ht="18.75" x14ac:dyDescent="0.3">
      <c r="B18" s="2601"/>
      <c r="C18" s="2602"/>
      <c r="D18" s="2602"/>
      <c r="E18" s="1214"/>
      <c r="F18" s="1214"/>
      <c r="G18" s="1215"/>
      <c r="H18" s="1212">
        <f t="shared" si="0"/>
        <v>0</v>
      </c>
    </row>
    <row r="19" spans="2:8" s="57" customFormat="1" ht="18.75" x14ac:dyDescent="0.3">
      <c r="B19" s="2601"/>
      <c r="C19" s="2602"/>
      <c r="D19" s="2602"/>
      <c r="E19" s="1214"/>
      <c r="F19" s="1214"/>
      <c r="G19" s="1215"/>
      <c r="H19" s="1212">
        <f t="shared" si="0"/>
        <v>0</v>
      </c>
    </row>
    <row r="20" spans="2:8" s="57" customFormat="1" ht="18.75" x14ac:dyDescent="0.3">
      <c r="B20" s="2601"/>
      <c r="C20" s="2602"/>
      <c r="D20" s="2602"/>
      <c r="E20" s="1214"/>
      <c r="F20" s="1214"/>
      <c r="G20" s="1215"/>
      <c r="H20" s="1212">
        <f t="shared" si="0"/>
        <v>0</v>
      </c>
    </row>
    <row r="21" spans="2:8" s="57" customFormat="1" ht="18.75" x14ac:dyDescent="0.3">
      <c r="B21" s="2601"/>
      <c r="C21" s="2602"/>
      <c r="D21" s="2602"/>
      <c r="E21" s="1214"/>
      <c r="F21" s="1214"/>
      <c r="G21" s="1215"/>
      <c r="H21" s="1212">
        <f t="shared" si="0"/>
        <v>0</v>
      </c>
    </row>
    <row r="22" spans="2:8" s="57" customFormat="1" ht="18.75" x14ac:dyDescent="0.3">
      <c r="B22" s="2601"/>
      <c r="C22" s="2602"/>
      <c r="D22" s="2602"/>
      <c r="E22" s="1214"/>
      <c r="F22" s="1214"/>
      <c r="G22" s="1215"/>
      <c r="H22" s="1212">
        <f t="shared" si="0"/>
        <v>0</v>
      </c>
    </row>
    <row r="23" spans="2:8" s="57" customFormat="1" ht="18.75" x14ac:dyDescent="0.3">
      <c r="B23" s="2601"/>
      <c r="C23" s="2602"/>
      <c r="D23" s="2602"/>
      <c r="E23" s="1214"/>
      <c r="F23" s="1214"/>
      <c r="G23" s="1215"/>
      <c r="H23" s="1212">
        <f t="shared" si="0"/>
        <v>0</v>
      </c>
    </row>
    <row r="24" spans="2:8" s="57" customFormat="1" ht="18.75" x14ac:dyDescent="0.3">
      <c r="B24" s="2601"/>
      <c r="C24" s="2602"/>
      <c r="D24" s="2602"/>
      <c r="E24" s="1214"/>
      <c r="F24" s="1214"/>
      <c r="G24" s="1215"/>
      <c r="H24" s="1212">
        <f t="shared" si="0"/>
        <v>0</v>
      </c>
    </row>
    <row r="25" spans="2:8" s="57" customFormat="1" ht="18.75" x14ac:dyDescent="0.3">
      <c r="B25" s="2601"/>
      <c r="C25" s="2602"/>
      <c r="D25" s="2602"/>
      <c r="E25" s="1214"/>
      <c r="F25" s="1214"/>
      <c r="G25" s="1215"/>
      <c r="H25" s="121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597"/>
      <c r="C33" s="2598"/>
      <c r="D33" s="2598"/>
      <c r="E33" s="1208"/>
      <c r="F33" s="1208"/>
      <c r="G33" s="1208"/>
      <c r="H33" s="1210"/>
    </row>
    <row r="34" spans="2:8" x14ac:dyDescent="0.25">
      <c r="B34" s="2597"/>
      <c r="C34" s="2598"/>
      <c r="D34" s="2598"/>
      <c r="E34" s="1208"/>
      <c r="F34" s="1208"/>
      <c r="G34" s="1208"/>
      <c r="H34" s="1210"/>
    </row>
    <row r="35" spans="2:8" ht="15.75" thickBot="1" x14ac:dyDescent="0.3">
      <c r="B35" s="2599"/>
      <c r="C35" s="2600"/>
      <c r="D35" s="2600"/>
      <c r="E35" s="1209"/>
      <c r="F35" s="1209"/>
      <c r="G35" s="1209"/>
      <c r="H35" s="1211"/>
    </row>
    <row r="36" spans="2:8" ht="18.75" x14ac:dyDescent="0.3">
      <c r="G36" s="48" t="s">
        <v>443</v>
      </c>
      <c r="H36" s="64">
        <f>SUM(H13:H25)</f>
        <v>4635.28</v>
      </c>
    </row>
    <row r="37" spans="2:8" ht="18.75" x14ac:dyDescent="0.3">
      <c r="G37" s="48" t="s">
        <v>444</v>
      </c>
      <c r="H37" s="64">
        <f>+H36*0.16</f>
        <v>741.64479999999992</v>
      </c>
    </row>
    <row r="38" spans="2:8" ht="19.5" thickBot="1" x14ac:dyDescent="0.35">
      <c r="G38" s="49" t="s">
        <v>445</v>
      </c>
      <c r="H38" s="65">
        <f>+H36+H37</f>
        <v>5376.9247999999998</v>
      </c>
    </row>
    <row r="40" spans="2:8" x14ac:dyDescent="0.25">
      <c r="B40" s="2593"/>
      <c r="C40" s="2593"/>
      <c r="D40" s="2593"/>
      <c r="E40" s="2593"/>
      <c r="F40" s="2593"/>
    </row>
    <row r="41" spans="2:8" x14ac:dyDescent="0.25">
      <c r="B41" s="2593"/>
      <c r="C41" s="2593"/>
      <c r="D41" s="2593"/>
      <c r="E41" s="2593"/>
      <c r="F41" s="2593"/>
    </row>
    <row r="42" spans="2:8" x14ac:dyDescent="0.25">
      <c r="B42" s="2596" t="s">
        <v>446</v>
      </c>
      <c r="C42" s="2596"/>
      <c r="D42" s="2596"/>
      <c r="E42" s="2596" t="s">
        <v>447</v>
      </c>
      <c r="F42" s="259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0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5703125" style="32" customWidth="1"/>
    <col min="4" max="4" width="15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1641</v>
      </c>
      <c r="E5" s="1205" t="s">
        <v>421</v>
      </c>
      <c r="F5" s="33" t="str">
        <f>VLOOKUP(F6,OBRAS!A1:B25,2,FALSE)</f>
        <v>LA VALENCIA</v>
      </c>
      <c r="G5" s="1670" t="s">
        <v>423</v>
      </c>
      <c r="H5" s="1674">
        <v>46149</v>
      </c>
    </row>
    <row r="6" spans="2:8" ht="15.75" thickBot="1" x14ac:dyDescent="0.3">
      <c r="B6" s="1669"/>
      <c r="C6" s="1671"/>
      <c r="D6" s="1673"/>
      <c r="E6" s="1206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29</v>
      </c>
      <c r="D7" s="36"/>
      <c r="E7" s="36"/>
      <c r="F7" s="35" t="s">
        <v>429</v>
      </c>
      <c r="G7" s="36" t="str">
        <f>VLOOKUP(C7,'BASE DATOS'!A1:J107,7,FALSE)</f>
        <v>facturacion@fmb.mx</v>
      </c>
      <c r="H7" s="41"/>
    </row>
    <row r="8" spans="2:8" x14ac:dyDescent="0.25">
      <c r="B8" s="40" t="s">
        <v>425</v>
      </c>
      <c r="C8" s="38" t="str">
        <f>VLOOKUP(C7,'BASE DATOS'!A1:J108,3,FALSE)</f>
        <v>BLVD ADOLFO LOPEZ MATEOS #1236 OTE, COL. INSURGENTE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38080</v>
      </c>
      <c r="H9" s="42"/>
    </row>
    <row r="10" spans="2:8" x14ac:dyDescent="0.25">
      <c r="B10" s="40" t="s">
        <v>427</v>
      </c>
      <c r="C10" s="38" t="str">
        <f>VLOOKUP(C7,'BASE DATOS'!A1:J110,2,FALSE)</f>
        <v>FMB871228QF7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461 1598900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0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1642</v>
      </c>
      <c r="C13" s="1679"/>
      <c r="D13" s="1679"/>
      <c r="E13" s="60">
        <v>1</v>
      </c>
      <c r="F13" s="60" t="s">
        <v>449</v>
      </c>
      <c r="G13" s="62">
        <v>2125</v>
      </c>
      <c r="H13" s="56">
        <f>+E13*G13</f>
        <v>2125</v>
      </c>
    </row>
    <row r="14" spans="2:8" s="57" customFormat="1" ht="18.75" x14ac:dyDescent="0.3">
      <c r="B14" s="2607" t="s">
        <v>1435</v>
      </c>
      <c r="C14" s="2608"/>
      <c r="D14" s="2608"/>
      <c r="E14" s="1225"/>
      <c r="F14" s="1225"/>
      <c r="G14" s="1226"/>
      <c r="H14" s="1223">
        <f>+E14*G14</f>
        <v>0</v>
      </c>
    </row>
    <row r="15" spans="2:8" s="57" customFormat="1" ht="18.75" x14ac:dyDescent="0.3">
      <c r="B15" s="2605"/>
      <c r="C15" s="2606"/>
      <c r="D15" s="2606"/>
      <c r="E15" s="1225"/>
      <c r="F15" s="1225"/>
      <c r="G15" s="1226"/>
      <c r="H15" s="1223">
        <f t="shared" ref="H15:H24" si="0">+E15*G15</f>
        <v>0</v>
      </c>
    </row>
    <row r="16" spans="2:8" s="57" customFormat="1" ht="18.75" x14ac:dyDescent="0.3">
      <c r="B16" s="2605"/>
      <c r="C16" s="2606"/>
      <c r="D16" s="2606"/>
      <c r="E16" s="1225"/>
      <c r="F16" s="1225"/>
      <c r="G16" s="1226"/>
      <c r="H16" s="1223">
        <f t="shared" si="0"/>
        <v>0</v>
      </c>
    </row>
    <row r="17" spans="2:8" s="57" customFormat="1" ht="18.75" x14ac:dyDescent="0.3">
      <c r="B17" s="2605"/>
      <c r="C17" s="2606"/>
      <c r="D17" s="2606"/>
      <c r="E17" s="1225"/>
      <c r="F17" s="1225"/>
      <c r="G17" s="1226"/>
      <c r="H17" s="1223">
        <f t="shared" si="0"/>
        <v>0</v>
      </c>
    </row>
    <row r="18" spans="2:8" s="57" customFormat="1" ht="18.75" x14ac:dyDescent="0.3">
      <c r="B18" s="2605"/>
      <c r="C18" s="2606"/>
      <c r="D18" s="2606"/>
      <c r="E18" s="1225"/>
      <c r="F18" s="1225"/>
      <c r="G18" s="1226"/>
      <c r="H18" s="1223">
        <f t="shared" si="0"/>
        <v>0</v>
      </c>
    </row>
    <row r="19" spans="2:8" s="57" customFormat="1" ht="18.75" x14ac:dyDescent="0.3">
      <c r="B19" s="2605"/>
      <c r="C19" s="2606"/>
      <c r="D19" s="2606"/>
      <c r="E19" s="1225"/>
      <c r="F19" s="1225"/>
      <c r="G19" s="1226"/>
      <c r="H19" s="1223">
        <f t="shared" si="0"/>
        <v>0</v>
      </c>
    </row>
    <row r="20" spans="2:8" s="57" customFormat="1" ht="18.75" x14ac:dyDescent="0.3">
      <c r="B20" s="2605"/>
      <c r="C20" s="2606"/>
      <c r="D20" s="2606"/>
      <c r="E20" s="1225"/>
      <c r="F20" s="1225"/>
      <c r="G20" s="1226"/>
      <c r="H20" s="1223">
        <f t="shared" si="0"/>
        <v>0</v>
      </c>
    </row>
    <row r="21" spans="2:8" s="57" customFormat="1" ht="18.75" x14ac:dyDescent="0.3">
      <c r="B21" s="2605"/>
      <c r="C21" s="2606"/>
      <c r="D21" s="2606"/>
      <c r="E21" s="1225"/>
      <c r="F21" s="1225"/>
      <c r="G21" s="1226"/>
      <c r="H21" s="1223">
        <f t="shared" si="0"/>
        <v>0</v>
      </c>
    </row>
    <row r="22" spans="2:8" s="57" customFormat="1" ht="18.75" x14ac:dyDescent="0.3">
      <c r="B22" s="2605"/>
      <c r="C22" s="2606"/>
      <c r="D22" s="2606"/>
      <c r="E22" s="1225"/>
      <c r="F22" s="1225"/>
      <c r="G22" s="1226"/>
      <c r="H22" s="1223">
        <f t="shared" si="0"/>
        <v>0</v>
      </c>
    </row>
    <row r="23" spans="2:8" s="57" customFormat="1" ht="18.75" x14ac:dyDescent="0.3">
      <c r="B23" s="2605"/>
      <c r="C23" s="2606"/>
      <c r="D23" s="2606"/>
      <c r="E23" s="1225"/>
      <c r="F23" s="1225"/>
      <c r="G23" s="1226"/>
      <c r="H23" s="1223">
        <f t="shared" si="0"/>
        <v>0</v>
      </c>
    </row>
    <row r="24" spans="2:8" s="57" customFormat="1" ht="18.75" x14ac:dyDescent="0.3">
      <c r="B24" s="2605"/>
      <c r="C24" s="2606"/>
      <c r="D24" s="2606"/>
      <c r="E24" s="1225"/>
      <c r="F24" s="1225"/>
      <c r="G24" s="1226"/>
      <c r="H24" s="1223">
        <f t="shared" si="0"/>
        <v>0</v>
      </c>
    </row>
    <row r="25" spans="2:8" s="57" customFormat="1" ht="18.75" x14ac:dyDescent="0.3">
      <c r="B25" s="2605"/>
      <c r="C25" s="2606"/>
      <c r="D25" s="2606"/>
      <c r="E25" s="1225"/>
      <c r="F25" s="1225"/>
      <c r="G25" s="1226"/>
      <c r="H25" s="1224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10"/>
      <c r="C33" s="2611"/>
      <c r="D33" s="2611"/>
      <c r="E33" s="1219"/>
      <c r="F33" s="1219"/>
      <c r="G33" s="1219"/>
      <c r="H33" s="1221"/>
    </row>
    <row r="34" spans="2:8" x14ac:dyDescent="0.25">
      <c r="B34" s="2610"/>
      <c r="C34" s="2611"/>
      <c r="D34" s="2611"/>
      <c r="E34" s="1219"/>
      <c r="F34" s="1219"/>
      <c r="G34" s="1219"/>
      <c r="H34" s="1221"/>
    </row>
    <row r="35" spans="2:8" ht="15.75" thickBot="1" x14ac:dyDescent="0.3">
      <c r="B35" s="2612"/>
      <c r="C35" s="2613"/>
      <c r="D35" s="2613"/>
      <c r="E35" s="1220"/>
      <c r="F35" s="1220"/>
      <c r="G35" s="1220"/>
      <c r="H35" s="1222"/>
    </row>
    <row r="36" spans="2:8" ht="18.75" x14ac:dyDescent="0.3">
      <c r="G36" s="48" t="s">
        <v>443</v>
      </c>
      <c r="H36" s="64">
        <f>SUM(H13:H25)</f>
        <v>2125</v>
      </c>
    </row>
    <row r="37" spans="2:8" ht="18.75" x14ac:dyDescent="0.3">
      <c r="G37" s="48" t="s">
        <v>444</v>
      </c>
      <c r="H37" s="64">
        <f>+H36*0.16</f>
        <v>340</v>
      </c>
    </row>
    <row r="38" spans="2:8" ht="19.5" thickBot="1" x14ac:dyDescent="0.35">
      <c r="G38" s="49" t="s">
        <v>445</v>
      </c>
      <c r="H38" s="65">
        <f>+H36+H37</f>
        <v>2465</v>
      </c>
    </row>
    <row r="40" spans="2:8" x14ac:dyDescent="0.25">
      <c r="B40" s="2598"/>
      <c r="C40" s="2598"/>
      <c r="D40" s="2598"/>
      <c r="E40" s="2598"/>
      <c r="F40" s="2598"/>
    </row>
    <row r="41" spans="2:8" x14ac:dyDescent="0.25">
      <c r="B41" s="2598"/>
      <c r="C41" s="2598"/>
      <c r="D41" s="2598"/>
      <c r="E41" s="2598"/>
      <c r="F41" s="2598"/>
    </row>
    <row r="42" spans="2:8" x14ac:dyDescent="0.25">
      <c r="B42" s="2609" t="s">
        <v>446</v>
      </c>
      <c r="C42" s="2609"/>
      <c r="D42" s="2609"/>
      <c r="E42" s="2609" t="s">
        <v>447</v>
      </c>
      <c r="F42" s="2609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1">
    <tabColor rgb="FFCCCCFF"/>
    <pageSetUpPr fitToPage="1"/>
  </sheetPr>
  <dimension ref="B1:H44"/>
  <sheetViews>
    <sheetView topLeftCell="A17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7.140625" style="32" customWidth="1"/>
    <col min="4" max="4" width="15.85546875" style="32" customWidth="1"/>
    <col min="5" max="6" width="17.7109375" style="32" customWidth="1"/>
    <col min="7" max="7" width="18.2851562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1643</v>
      </c>
      <c r="E5" s="1216" t="s">
        <v>421</v>
      </c>
      <c r="F5" s="33" t="str">
        <f>VLOOKUP(F6,OBRAS!A1:B25,2,FALSE)</f>
        <v>LA VALENCIA</v>
      </c>
      <c r="G5" s="1670" t="s">
        <v>423</v>
      </c>
      <c r="H5" s="1674">
        <v>46150</v>
      </c>
    </row>
    <row r="6" spans="2:8" ht="15.75" thickBot="1" x14ac:dyDescent="0.3">
      <c r="B6" s="1669"/>
      <c r="C6" s="1671"/>
      <c r="D6" s="1673"/>
      <c r="E6" s="1217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214</v>
      </c>
      <c r="D7" s="36"/>
      <c r="E7" s="36"/>
      <c r="F7" s="35" t="s">
        <v>429</v>
      </c>
      <c r="G7" s="36" t="str">
        <f>VLOOKUP(C7,'BASE DATOS'!A1:J107,7,FALSE)</f>
        <v>refacciones.ielsa@gmail.com</v>
      </c>
      <c r="H7" s="41"/>
    </row>
    <row r="8" spans="2:8" x14ac:dyDescent="0.25">
      <c r="B8" s="40" t="s">
        <v>425</v>
      </c>
      <c r="C8" s="38" t="str">
        <f>VLOOKUP(C7,'BASE DATOS'!A1:J108,3,FALSE)</f>
        <v>-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IRAPUATO, GTO.</v>
      </c>
      <c r="D9" s="38"/>
      <c r="E9" s="38"/>
      <c r="F9" s="37" t="s">
        <v>431</v>
      </c>
      <c r="G9" s="50" t="str">
        <f>VLOOKUP(C7,'BASE DATOS'!A1:J109,9,FALSE)</f>
        <v>-</v>
      </c>
      <c r="H9" s="42"/>
    </row>
    <row r="10" spans="2:8" x14ac:dyDescent="0.25">
      <c r="B10" s="40" t="s">
        <v>427</v>
      </c>
      <c r="C10" s="38" t="str">
        <f>VLOOKUP(C7,'BASE DATOS'!A1:J110,2,FALSE)</f>
        <v>HEPY8903296L5</v>
      </c>
      <c r="D10" s="38"/>
      <c r="E10" s="38"/>
      <c r="F10" s="37" t="s">
        <v>432</v>
      </c>
      <c r="G10" s="38" t="str">
        <f>VLOOKUP(C7,'BASE DATOS'!A1:J110,10,FALSE)</f>
        <v>CREDITO 15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429 1056508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1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1644</v>
      </c>
      <c r="C13" s="1679"/>
      <c r="D13" s="1679"/>
      <c r="E13" s="60">
        <v>1</v>
      </c>
      <c r="F13" s="60" t="s">
        <v>449</v>
      </c>
      <c r="G13" s="62">
        <v>37000</v>
      </c>
      <c r="H13" s="56">
        <f>+E13*G13</f>
        <v>37000</v>
      </c>
    </row>
    <row r="14" spans="2:8" s="57" customFormat="1" ht="18.75" x14ac:dyDescent="0.3">
      <c r="B14" s="2621" t="s">
        <v>481</v>
      </c>
      <c r="C14" s="2622"/>
      <c r="D14" s="2622"/>
      <c r="E14" s="1236"/>
      <c r="F14" s="1236"/>
      <c r="G14" s="1237"/>
      <c r="H14" s="1234">
        <f>+E14*G14</f>
        <v>0</v>
      </c>
    </row>
    <row r="15" spans="2:8" s="57" customFormat="1" ht="18.75" x14ac:dyDescent="0.3">
      <c r="B15" s="2619"/>
      <c r="C15" s="2620"/>
      <c r="D15" s="2620"/>
      <c r="E15" s="1236"/>
      <c r="F15" s="1236"/>
      <c r="G15" s="1237"/>
      <c r="H15" s="1234">
        <f t="shared" ref="H15:H24" si="0">+E15*G15</f>
        <v>0</v>
      </c>
    </row>
    <row r="16" spans="2:8" s="57" customFormat="1" ht="18.75" x14ac:dyDescent="0.3">
      <c r="B16" s="2619"/>
      <c r="C16" s="2620"/>
      <c r="D16" s="2620"/>
      <c r="E16" s="1236"/>
      <c r="F16" s="1236"/>
      <c r="G16" s="1237"/>
      <c r="H16" s="1234">
        <f t="shared" si="0"/>
        <v>0</v>
      </c>
    </row>
    <row r="17" spans="2:8" s="57" customFormat="1" ht="18.75" x14ac:dyDescent="0.3">
      <c r="B17" s="2619"/>
      <c r="C17" s="2620"/>
      <c r="D17" s="2620"/>
      <c r="E17" s="1236"/>
      <c r="F17" s="1236"/>
      <c r="G17" s="1237"/>
      <c r="H17" s="1234">
        <f t="shared" si="0"/>
        <v>0</v>
      </c>
    </row>
    <row r="18" spans="2:8" s="57" customFormat="1" ht="18.75" x14ac:dyDescent="0.3">
      <c r="B18" s="2619"/>
      <c r="C18" s="2620"/>
      <c r="D18" s="2620"/>
      <c r="E18" s="1236"/>
      <c r="F18" s="1236"/>
      <c r="G18" s="1237"/>
      <c r="H18" s="1234">
        <f t="shared" si="0"/>
        <v>0</v>
      </c>
    </row>
    <row r="19" spans="2:8" s="57" customFormat="1" ht="18.75" x14ac:dyDescent="0.3">
      <c r="B19" s="2619"/>
      <c r="C19" s="2620"/>
      <c r="D19" s="2620"/>
      <c r="E19" s="1236"/>
      <c r="F19" s="1236"/>
      <c r="G19" s="1237"/>
      <c r="H19" s="1234">
        <f t="shared" si="0"/>
        <v>0</v>
      </c>
    </row>
    <row r="20" spans="2:8" s="57" customFormat="1" ht="18.75" x14ac:dyDescent="0.3">
      <c r="B20" s="2619"/>
      <c r="C20" s="2620"/>
      <c r="D20" s="2620"/>
      <c r="E20" s="1236"/>
      <c r="F20" s="1236"/>
      <c r="G20" s="1237"/>
      <c r="H20" s="1234">
        <f t="shared" si="0"/>
        <v>0</v>
      </c>
    </row>
    <row r="21" spans="2:8" s="57" customFormat="1" ht="18.75" x14ac:dyDescent="0.3">
      <c r="B21" s="2619"/>
      <c r="C21" s="2620"/>
      <c r="D21" s="2620"/>
      <c r="E21" s="1236"/>
      <c r="F21" s="1236"/>
      <c r="G21" s="1237"/>
      <c r="H21" s="1234">
        <f t="shared" si="0"/>
        <v>0</v>
      </c>
    </row>
    <row r="22" spans="2:8" s="57" customFormat="1" ht="18.75" x14ac:dyDescent="0.3">
      <c r="B22" s="2619"/>
      <c r="C22" s="2620"/>
      <c r="D22" s="2620"/>
      <c r="E22" s="1236"/>
      <c r="F22" s="1236"/>
      <c r="G22" s="1237"/>
      <c r="H22" s="1234">
        <f t="shared" si="0"/>
        <v>0</v>
      </c>
    </row>
    <row r="23" spans="2:8" s="57" customFormat="1" ht="18.75" x14ac:dyDescent="0.3">
      <c r="B23" s="2619"/>
      <c r="C23" s="2620"/>
      <c r="D23" s="2620"/>
      <c r="E23" s="1236"/>
      <c r="F23" s="1236"/>
      <c r="G23" s="1237"/>
      <c r="H23" s="1234">
        <f t="shared" si="0"/>
        <v>0</v>
      </c>
    </row>
    <row r="24" spans="2:8" s="57" customFormat="1" ht="18.75" x14ac:dyDescent="0.3">
      <c r="B24" s="2619"/>
      <c r="C24" s="2620"/>
      <c r="D24" s="2620"/>
      <c r="E24" s="1236"/>
      <c r="F24" s="1236"/>
      <c r="G24" s="1237"/>
      <c r="H24" s="1234">
        <f t="shared" si="0"/>
        <v>0</v>
      </c>
    </row>
    <row r="25" spans="2:8" s="57" customFormat="1" ht="18.75" x14ac:dyDescent="0.3">
      <c r="B25" s="2619"/>
      <c r="C25" s="2620"/>
      <c r="D25" s="2620"/>
      <c r="E25" s="1236"/>
      <c r="F25" s="1236"/>
      <c r="G25" s="1237"/>
      <c r="H25" s="123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15"/>
      <c r="C33" s="2616"/>
      <c r="D33" s="2616"/>
      <c r="E33" s="1230"/>
      <c r="F33" s="1230"/>
      <c r="G33" s="1230"/>
      <c r="H33" s="1232"/>
    </row>
    <row r="34" spans="2:8" x14ac:dyDescent="0.25">
      <c r="B34" s="2615"/>
      <c r="C34" s="2616"/>
      <c r="D34" s="2616"/>
      <c r="E34" s="1230"/>
      <c r="F34" s="1230"/>
      <c r="G34" s="1230"/>
      <c r="H34" s="1232"/>
    </row>
    <row r="35" spans="2:8" ht="15.75" thickBot="1" x14ac:dyDescent="0.3">
      <c r="B35" s="2617"/>
      <c r="C35" s="2618"/>
      <c r="D35" s="2618"/>
      <c r="E35" s="1231"/>
      <c r="F35" s="1231"/>
      <c r="G35" s="1231"/>
      <c r="H35" s="1233"/>
    </row>
    <row r="36" spans="2:8" ht="18.75" x14ac:dyDescent="0.3">
      <c r="G36" s="48" t="s">
        <v>443</v>
      </c>
      <c r="H36" s="64">
        <f>SUM(H13:H25)</f>
        <v>37000</v>
      </c>
    </row>
    <row r="37" spans="2:8" ht="18.75" x14ac:dyDescent="0.3">
      <c r="G37" s="48" t="s">
        <v>444</v>
      </c>
      <c r="H37" s="64">
        <f>+H36*0.16</f>
        <v>5920</v>
      </c>
    </row>
    <row r="38" spans="2:8" ht="18.75" x14ac:dyDescent="0.3">
      <c r="G38" s="75" t="s">
        <v>1579</v>
      </c>
      <c r="H38" s="64">
        <f>+H36*1.25%</f>
        <v>462.5</v>
      </c>
    </row>
    <row r="39" spans="2:8" ht="18.75" x14ac:dyDescent="0.3">
      <c r="G39" s="75" t="s">
        <v>525</v>
      </c>
      <c r="H39" s="64">
        <f>+H36*2%</f>
        <v>740</v>
      </c>
    </row>
    <row r="40" spans="2:8" ht="19.5" thickBot="1" x14ac:dyDescent="0.35">
      <c r="G40" s="49" t="s">
        <v>445</v>
      </c>
      <c r="H40" s="65">
        <f>+H36+H37-H38-H39</f>
        <v>41717.5</v>
      </c>
    </row>
    <row r="42" spans="2:8" ht="18.75" x14ac:dyDescent="0.3">
      <c r="B42" s="2611"/>
      <c r="C42" s="2611"/>
      <c r="D42" s="2611"/>
      <c r="E42" s="2611"/>
      <c r="F42" s="2611"/>
      <c r="G42" s="149" t="s">
        <v>512</v>
      </c>
      <c r="H42" s="683">
        <f>+H40*50%</f>
        <v>20858.75</v>
      </c>
    </row>
    <row r="43" spans="2:8" x14ac:dyDescent="0.25">
      <c r="B43" s="2611"/>
      <c r="C43" s="2611"/>
      <c r="D43" s="2611"/>
      <c r="E43" s="2611"/>
      <c r="F43" s="2611"/>
    </row>
    <row r="44" spans="2:8" x14ac:dyDescent="0.25">
      <c r="B44" s="2614" t="s">
        <v>446</v>
      </c>
      <c r="C44" s="2614"/>
      <c r="D44" s="2614"/>
      <c r="E44" s="2614" t="s">
        <v>447</v>
      </c>
      <c r="F44" s="2614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2">
    <pageSetUpPr fitToPage="1"/>
  </sheetPr>
  <dimension ref="B1:H45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4" width="16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1645</v>
      </c>
      <c r="E5" s="1227" t="s">
        <v>421</v>
      </c>
      <c r="F5" s="33" t="str">
        <f>VLOOKUP(F6,OBRAS!A1:B25,2,FALSE)</f>
        <v>EL ENSINO</v>
      </c>
      <c r="G5" s="1670" t="s">
        <v>423</v>
      </c>
      <c r="H5" s="1674">
        <v>46153</v>
      </c>
    </row>
    <row r="6" spans="2:8" ht="15.75" thickBot="1" x14ac:dyDescent="0.3">
      <c r="B6" s="1669"/>
      <c r="C6" s="1671"/>
      <c r="D6" s="1673"/>
      <c r="E6" s="1228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730</v>
      </c>
      <c r="D7" s="36"/>
      <c r="E7" s="36"/>
      <c r="F7" s="35" t="s">
        <v>429</v>
      </c>
      <c r="G7" s="36" t="str">
        <f>VLOOKUP(C7,'BASE DATOS'!A1:J107,7,FALSE)</f>
        <v>intrac.ingenieria@gmail.com</v>
      </c>
      <c r="H7" s="41"/>
    </row>
    <row r="8" spans="2:8" x14ac:dyDescent="0.25">
      <c r="B8" s="40" t="s">
        <v>425</v>
      </c>
      <c r="C8" s="38" t="str">
        <f>VLOOKUP(C7,'BASE DATOS'!A1:J108,3,FALSE)</f>
        <v>PUEBLA, PUEBLA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PUEBLA, PUEBLA</v>
      </c>
      <c r="D9" s="38"/>
      <c r="E9" s="38"/>
      <c r="F9" s="37" t="s">
        <v>431</v>
      </c>
      <c r="G9" s="50">
        <f>VLOOKUP(C7,'BASE DATOS'!A1:J109,9,FALSE)</f>
        <v>75250</v>
      </c>
      <c r="H9" s="42"/>
    </row>
    <row r="10" spans="2:8" x14ac:dyDescent="0.25">
      <c r="B10" s="40" t="s">
        <v>427</v>
      </c>
      <c r="C10" s="38" t="str">
        <f>VLOOKUP(C7,'BASE DATOS'!A1:J110,2,FALSE)</f>
        <v>SARE930814LZ0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275 113 9400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2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1646</v>
      </c>
      <c r="C13" s="1679"/>
      <c r="D13" s="1679"/>
      <c r="E13" s="60">
        <v>1</v>
      </c>
      <c r="F13" s="60" t="s">
        <v>462</v>
      </c>
      <c r="G13" s="62">
        <v>5000</v>
      </c>
      <c r="H13" s="56">
        <f>+E13*G13</f>
        <v>5000</v>
      </c>
    </row>
    <row r="14" spans="2:8" s="57" customFormat="1" ht="18.75" x14ac:dyDescent="0.3">
      <c r="B14" s="2623" t="s">
        <v>1647</v>
      </c>
      <c r="C14" s="2624"/>
      <c r="D14" s="2624"/>
      <c r="E14" s="1247"/>
      <c r="F14" s="1247"/>
      <c r="G14" s="1248"/>
      <c r="H14" s="1245">
        <f>+E14*G14</f>
        <v>0</v>
      </c>
    </row>
    <row r="15" spans="2:8" s="57" customFormat="1" ht="18.75" x14ac:dyDescent="0.3">
      <c r="B15" s="2623" t="s">
        <v>1648</v>
      </c>
      <c r="C15" s="2624"/>
      <c r="D15" s="2624"/>
      <c r="E15" s="1247"/>
      <c r="F15" s="1247"/>
      <c r="G15" s="1248"/>
      <c r="H15" s="1245">
        <f t="shared" ref="H15:H24" si="0">+E15*G15</f>
        <v>0</v>
      </c>
    </row>
    <row r="16" spans="2:8" s="57" customFormat="1" ht="18.75" x14ac:dyDescent="0.3">
      <c r="B16" s="2623" t="s">
        <v>1649</v>
      </c>
      <c r="C16" s="2624"/>
      <c r="D16" s="2624"/>
      <c r="E16" s="1247"/>
      <c r="F16" s="1247"/>
      <c r="G16" s="1248"/>
      <c r="H16" s="1245">
        <f t="shared" si="0"/>
        <v>0</v>
      </c>
    </row>
    <row r="17" spans="2:8" s="57" customFormat="1" ht="18.75" x14ac:dyDescent="0.3">
      <c r="B17" s="2623" t="s">
        <v>1107</v>
      </c>
      <c r="C17" s="2624"/>
      <c r="D17" s="2624"/>
      <c r="E17" s="1247">
        <v>1</v>
      </c>
      <c r="F17" s="1247" t="s">
        <v>462</v>
      </c>
      <c r="G17" s="1248">
        <v>4500</v>
      </c>
      <c r="H17" s="1245">
        <f t="shared" si="0"/>
        <v>4500</v>
      </c>
    </row>
    <row r="18" spans="2:8" s="57" customFormat="1" ht="18.75" x14ac:dyDescent="0.3">
      <c r="B18" s="2623"/>
      <c r="C18" s="2624"/>
      <c r="D18" s="2624"/>
      <c r="E18" s="1247"/>
      <c r="F18" s="1247"/>
      <c r="G18" s="1248"/>
      <c r="H18" s="1245">
        <f t="shared" si="0"/>
        <v>0</v>
      </c>
    </row>
    <row r="19" spans="2:8" s="57" customFormat="1" ht="18.75" x14ac:dyDescent="0.3">
      <c r="B19" s="2623"/>
      <c r="C19" s="2624"/>
      <c r="D19" s="2624"/>
      <c r="E19" s="1247"/>
      <c r="F19" s="1247"/>
      <c r="G19" s="1248"/>
      <c r="H19" s="1245">
        <f t="shared" si="0"/>
        <v>0</v>
      </c>
    </row>
    <row r="20" spans="2:8" s="57" customFormat="1" ht="18.75" x14ac:dyDescent="0.3">
      <c r="B20" s="2623"/>
      <c r="C20" s="2624"/>
      <c r="D20" s="2624"/>
      <c r="E20" s="1247"/>
      <c r="F20" s="1247"/>
      <c r="G20" s="1248"/>
      <c r="H20" s="1245">
        <f t="shared" si="0"/>
        <v>0</v>
      </c>
    </row>
    <row r="21" spans="2:8" s="57" customFormat="1" ht="18.75" x14ac:dyDescent="0.3">
      <c r="B21" s="2623"/>
      <c r="C21" s="2624"/>
      <c r="D21" s="2624"/>
      <c r="E21" s="1247"/>
      <c r="F21" s="1247"/>
      <c r="G21" s="1248"/>
      <c r="H21" s="1245">
        <f t="shared" si="0"/>
        <v>0</v>
      </c>
    </row>
    <row r="22" spans="2:8" s="57" customFormat="1" ht="18.75" x14ac:dyDescent="0.3">
      <c r="B22" s="2623"/>
      <c r="C22" s="2624"/>
      <c r="D22" s="2624"/>
      <c r="E22" s="1247"/>
      <c r="F22" s="1247"/>
      <c r="G22" s="1248"/>
      <c r="H22" s="1245">
        <f t="shared" si="0"/>
        <v>0</v>
      </c>
    </row>
    <row r="23" spans="2:8" s="57" customFormat="1" ht="18.75" x14ac:dyDescent="0.3">
      <c r="B23" s="2623"/>
      <c r="C23" s="2624"/>
      <c r="D23" s="2624"/>
      <c r="E23" s="1247"/>
      <c r="F23" s="1247"/>
      <c r="G23" s="1248"/>
      <c r="H23" s="1245">
        <f t="shared" si="0"/>
        <v>0</v>
      </c>
    </row>
    <row r="24" spans="2:8" s="57" customFormat="1" ht="18.75" x14ac:dyDescent="0.3">
      <c r="B24" s="2623"/>
      <c r="C24" s="2624"/>
      <c r="D24" s="2624"/>
      <c r="E24" s="1247"/>
      <c r="F24" s="1247"/>
      <c r="G24" s="1248"/>
      <c r="H24" s="1245">
        <f t="shared" si="0"/>
        <v>0</v>
      </c>
    </row>
    <row r="25" spans="2:8" s="57" customFormat="1" ht="18.75" x14ac:dyDescent="0.3">
      <c r="B25" s="2623"/>
      <c r="C25" s="2624"/>
      <c r="D25" s="2624"/>
      <c r="E25" s="1247"/>
      <c r="F25" s="1247"/>
      <c r="G25" s="1248"/>
      <c r="H25" s="124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26"/>
      <c r="C33" s="2627"/>
      <c r="D33" s="2627"/>
      <c r="E33" s="1241"/>
      <c r="F33" s="1241"/>
      <c r="G33" s="1241"/>
      <c r="H33" s="1243"/>
    </row>
    <row r="34" spans="2:8" x14ac:dyDescent="0.25">
      <c r="B34" s="2626"/>
      <c r="C34" s="2627"/>
      <c r="D34" s="2627"/>
      <c r="E34" s="1241"/>
      <c r="F34" s="1241"/>
      <c r="G34" s="1241"/>
      <c r="H34" s="1243"/>
    </row>
    <row r="35" spans="2:8" ht="15.75" thickBot="1" x14ac:dyDescent="0.3">
      <c r="B35" s="2628"/>
      <c r="C35" s="2629"/>
      <c r="D35" s="2629"/>
      <c r="E35" s="1242"/>
      <c r="F35" s="1242"/>
      <c r="G35" s="1242"/>
      <c r="H35" s="1244"/>
    </row>
    <row r="36" spans="2:8" ht="18.75" x14ac:dyDescent="0.3">
      <c r="G36" s="48" t="s">
        <v>443</v>
      </c>
      <c r="H36" s="64">
        <f>SUM(H13:H25)</f>
        <v>9500</v>
      </c>
    </row>
    <row r="37" spans="2:8" ht="18.75" x14ac:dyDescent="0.3">
      <c r="G37" s="48" t="s">
        <v>444</v>
      </c>
      <c r="H37" s="64">
        <f>+H36*0.16</f>
        <v>1520</v>
      </c>
    </row>
    <row r="38" spans="2:8" ht="18.75" x14ac:dyDescent="0.3">
      <c r="G38" s="48" t="s">
        <v>743</v>
      </c>
      <c r="H38" s="64">
        <f>+H36*10.6666667%</f>
        <v>1013.3333365000001</v>
      </c>
    </row>
    <row r="39" spans="2:8" ht="18.75" x14ac:dyDescent="0.3">
      <c r="G39" s="75" t="s">
        <v>1579</v>
      </c>
      <c r="H39" s="64">
        <f>+H36*1.25%</f>
        <v>118.75</v>
      </c>
    </row>
    <row r="40" spans="2:8" ht="18.75" x14ac:dyDescent="0.3">
      <c r="G40" s="75" t="s">
        <v>525</v>
      </c>
      <c r="H40" s="64">
        <f>+H36*2%</f>
        <v>190</v>
      </c>
    </row>
    <row r="41" spans="2:8" ht="19.5" thickBot="1" x14ac:dyDescent="0.35">
      <c r="G41" s="49" t="s">
        <v>445</v>
      </c>
      <c r="H41" s="65">
        <f>+H36+H37-H38-H39-H40</f>
        <v>9697.9166635000001</v>
      </c>
    </row>
    <row r="43" spans="2:8" x14ac:dyDescent="0.25">
      <c r="B43" s="2616"/>
      <c r="C43" s="2616"/>
      <c r="D43" s="2616"/>
      <c r="E43" s="2616"/>
      <c r="F43" s="2616"/>
    </row>
    <row r="44" spans="2:8" x14ac:dyDescent="0.25">
      <c r="B44" s="2616"/>
      <c r="C44" s="2616"/>
      <c r="D44" s="2616"/>
      <c r="E44" s="2616"/>
      <c r="F44" s="2616"/>
    </row>
    <row r="45" spans="2:8" x14ac:dyDescent="0.25">
      <c r="B45" s="2625" t="s">
        <v>446</v>
      </c>
      <c r="C45" s="2625"/>
      <c r="D45" s="2625"/>
      <c r="E45" s="2625" t="s">
        <v>447</v>
      </c>
      <c r="F45" s="2625"/>
    </row>
  </sheetData>
  <mergeCells count="36">
    <mergeCell ref="E45:F45"/>
    <mergeCell ref="B45:D45"/>
    <mergeCell ref="B43:D44"/>
    <mergeCell ref="B31:H31"/>
    <mergeCell ref="B32:H32"/>
    <mergeCell ref="B33:D33"/>
    <mergeCell ref="B34:D34"/>
    <mergeCell ref="B35:D35"/>
    <mergeCell ref="E43:F44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3">
    <pageSetUpPr fitToPage="1"/>
  </sheetPr>
  <dimension ref="B1:H42"/>
  <sheetViews>
    <sheetView topLeftCell="A2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5703125" style="32" customWidth="1"/>
    <col min="4" max="4" width="15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-1892</v>
      </c>
      <c r="E5" s="1227" t="s">
        <v>421</v>
      </c>
      <c r="F5" s="33" t="str">
        <f>VLOOKUP(F6,OBRAS!A1:B25,2,FALSE)</f>
        <v>VALENC, ENSINO, TAJO</v>
      </c>
      <c r="G5" s="1670" t="s">
        <v>423</v>
      </c>
      <c r="H5" s="1674">
        <v>46153</v>
      </c>
    </row>
    <row r="6" spans="2:8" ht="15.75" thickBot="1" x14ac:dyDescent="0.3">
      <c r="B6" s="1669"/>
      <c r="C6" s="1671"/>
      <c r="D6" s="1673"/>
      <c r="E6" s="1228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141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 xml:space="preserve">ENRIQUE COLUNGA #346, COL. BARRIO DE GPE. </v>
      </c>
      <c r="D8" s="38"/>
      <c r="E8" s="38"/>
      <c r="F8" s="37" t="s">
        <v>430</v>
      </c>
      <c r="G8" s="38" t="str">
        <f>VLOOKUP(C7,'BASE DATOS'!A1:J108,8,FALSE)</f>
        <v>BAÑOS PORTATILES</v>
      </c>
      <c r="H8" s="42"/>
    </row>
    <row r="9" spans="2:8" x14ac:dyDescent="0.25">
      <c r="B9" s="40" t="s">
        <v>426</v>
      </c>
      <c r="C9" s="38" t="str">
        <f>VLOOKUP(C7,'BASE DATOS'!A1:J109,4,FALSE)</f>
        <v>IRAPUATO, GTO.</v>
      </c>
      <c r="D9" s="38"/>
      <c r="E9" s="38"/>
      <c r="F9" s="37" t="s">
        <v>431</v>
      </c>
      <c r="G9" s="50">
        <f>VLOOKUP(C7,'BASE DATOS'!A1:J109,9,FALSE)</f>
        <v>36580</v>
      </c>
      <c r="H9" s="42"/>
    </row>
    <row r="10" spans="2:8" x14ac:dyDescent="0.25">
      <c r="B10" s="40" t="s">
        <v>427</v>
      </c>
      <c r="C10" s="38" t="str">
        <f>VLOOKUP(C7,'BASE DATOS'!A1:J110,2,FALSE)</f>
        <v>AOMJ5201211S8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462 6235100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2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1650</v>
      </c>
      <c r="C13" s="1679"/>
      <c r="D13" s="1679"/>
      <c r="E13" s="60">
        <v>1</v>
      </c>
      <c r="F13" s="60" t="s">
        <v>462</v>
      </c>
      <c r="G13" s="62">
        <v>1400</v>
      </c>
      <c r="H13" s="56">
        <f>+E13*G13</f>
        <v>1400</v>
      </c>
    </row>
    <row r="14" spans="2:8" s="57" customFormat="1" ht="18.75" x14ac:dyDescent="0.3">
      <c r="B14" s="2623" t="s">
        <v>1651</v>
      </c>
      <c r="C14" s="2624"/>
      <c r="D14" s="2624"/>
      <c r="E14" s="1247"/>
      <c r="F14" s="1247"/>
      <c r="G14" s="1248"/>
      <c r="H14" s="1245">
        <f>+E14*G14</f>
        <v>0</v>
      </c>
    </row>
    <row r="15" spans="2:8" s="57" customFormat="1" ht="18.75" x14ac:dyDescent="0.3">
      <c r="B15" s="2623" t="s">
        <v>1650</v>
      </c>
      <c r="C15" s="2624"/>
      <c r="D15" s="2624"/>
      <c r="E15" s="1247">
        <v>1</v>
      </c>
      <c r="F15" s="1247" t="s">
        <v>462</v>
      </c>
      <c r="G15" s="1248">
        <v>1300</v>
      </c>
      <c r="H15" s="1245">
        <f t="shared" ref="H15:H24" si="0">+E15*G15</f>
        <v>1300</v>
      </c>
    </row>
    <row r="16" spans="2:8" s="57" customFormat="1" ht="18.75" x14ac:dyDescent="0.3">
      <c r="B16" s="2623" t="s">
        <v>1652</v>
      </c>
      <c r="C16" s="2624"/>
      <c r="D16" s="2624"/>
      <c r="E16" s="1247"/>
      <c r="F16" s="1247"/>
      <c r="G16" s="1248"/>
      <c r="H16" s="1245">
        <f t="shared" si="0"/>
        <v>0</v>
      </c>
    </row>
    <row r="17" spans="2:8" s="57" customFormat="1" ht="18.75" x14ac:dyDescent="0.3">
      <c r="B17" s="2623"/>
      <c r="C17" s="2624"/>
      <c r="D17" s="2624"/>
      <c r="E17" s="1247"/>
      <c r="F17" s="1247"/>
      <c r="G17" s="1248"/>
      <c r="H17" s="1245">
        <f t="shared" si="0"/>
        <v>0</v>
      </c>
    </row>
    <row r="18" spans="2:8" s="57" customFormat="1" ht="18.75" x14ac:dyDescent="0.3">
      <c r="B18" s="2623"/>
      <c r="C18" s="2624"/>
      <c r="D18" s="2624"/>
      <c r="E18" s="1247"/>
      <c r="F18" s="1247"/>
      <c r="G18" s="1248"/>
      <c r="H18" s="1245">
        <f t="shared" si="0"/>
        <v>0</v>
      </c>
    </row>
    <row r="19" spans="2:8" s="57" customFormat="1" ht="18.75" x14ac:dyDescent="0.3">
      <c r="B19" s="2623"/>
      <c r="C19" s="2624"/>
      <c r="D19" s="2624"/>
      <c r="E19" s="1247"/>
      <c r="F19" s="1247"/>
      <c r="G19" s="1248"/>
      <c r="H19" s="1245">
        <f t="shared" si="0"/>
        <v>0</v>
      </c>
    </row>
    <row r="20" spans="2:8" s="57" customFormat="1" ht="18.75" x14ac:dyDescent="0.3">
      <c r="B20" s="2623"/>
      <c r="C20" s="2624"/>
      <c r="D20" s="2624"/>
      <c r="E20" s="1247"/>
      <c r="F20" s="1247"/>
      <c r="G20" s="1248"/>
      <c r="H20" s="1245">
        <f t="shared" si="0"/>
        <v>0</v>
      </c>
    </row>
    <row r="21" spans="2:8" s="57" customFormat="1" ht="18.75" x14ac:dyDescent="0.3">
      <c r="B21" s="2623"/>
      <c r="C21" s="2624"/>
      <c r="D21" s="2624"/>
      <c r="E21" s="1247"/>
      <c r="F21" s="1247"/>
      <c r="G21" s="1248"/>
      <c r="H21" s="1245">
        <f t="shared" si="0"/>
        <v>0</v>
      </c>
    </row>
    <row r="22" spans="2:8" s="57" customFormat="1" ht="18.75" x14ac:dyDescent="0.3">
      <c r="B22" s="2623"/>
      <c r="C22" s="2624"/>
      <c r="D22" s="2624"/>
      <c r="E22" s="1247"/>
      <c r="F22" s="1247"/>
      <c r="G22" s="1248"/>
      <c r="H22" s="1245">
        <f t="shared" si="0"/>
        <v>0</v>
      </c>
    </row>
    <row r="23" spans="2:8" s="57" customFormat="1" ht="18.75" x14ac:dyDescent="0.3">
      <c r="B23" s="2623"/>
      <c r="C23" s="2624"/>
      <c r="D23" s="2624"/>
      <c r="E23" s="1247"/>
      <c r="F23" s="1247"/>
      <c r="G23" s="1248"/>
      <c r="H23" s="1245">
        <f t="shared" si="0"/>
        <v>0</v>
      </c>
    </row>
    <row r="24" spans="2:8" s="57" customFormat="1" ht="18.75" x14ac:dyDescent="0.3">
      <c r="B24" s="2623"/>
      <c r="C24" s="2624"/>
      <c r="D24" s="2624"/>
      <c r="E24" s="1247"/>
      <c r="F24" s="1247"/>
      <c r="G24" s="1248"/>
      <c r="H24" s="1245">
        <f t="shared" si="0"/>
        <v>0</v>
      </c>
    </row>
    <row r="25" spans="2:8" s="57" customFormat="1" ht="18.75" x14ac:dyDescent="0.3">
      <c r="B25" s="2623"/>
      <c r="C25" s="2624"/>
      <c r="D25" s="2624"/>
      <c r="E25" s="1247"/>
      <c r="F25" s="1247"/>
      <c r="G25" s="1248"/>
      <c r="H25" s="124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26"/>
      <c r="C33" s="2627"/>
      <c r="D33" s="2627"/>
      <c r="E33" s="1241"/>
      <c r="F33" s="1241"/>
      <c r="G33" s="1241"/>
      <c r="H33" s="1243"/>
    </row>
    <row r="34" spans="2:8" x14ac:dyDescent="0.25">
      <c r="B34" s="2626"/>
      <c r="C34" s="2627"/>
      <c r="D34" s="2627"/>
      <c r="E34" s="1241"/>
      <c r="F34" s="1241"/>
      <c r="G34" s="1241"/>
      <c r="H34" s="1243"/>
    </row>
    <row r="35" spans="2:8" ht="15.75" thickBot="1" x14ac:dyDescent="0.3">
      <c r="B35" s="2628"/>
      <c r="C35" s="2629"/>
      <c r="D35" s="2629"/>
      <c r="E35" s="1242"/>
      <c r="F35" s="1242"/>
      <c r="G35" s="1242"/>
      <c r="H35" s="1244"/>
    </row>
    <row r="36" spans="2:8" ht="18.75" x14ac:dyDescent="0.3">
      <c r="G36" s="48" t="s">
        <v>443</v>
      </c>
      <c r="H36" s="64">
        <f>SUM(H13:H25)</f>
        <v>2700</v>
      </c>
    </row>
    <row r="37" spans="2:8" ht="18.75" x14ac:dyDescent="0.3">
      <c r="G37" s="48" t="s">
        <v>444</v>
      </c>
      <c r="H37" s="64">
        <f>+H36*0.16</f>
        <v>432</v>
      </c>
    </row>
    <row r="38" spans="2:8" ht="19.5" thickBot="1" x14ac:dyDescent="0.35">
      <c r="G38" s="49" t="s">
        <v>445</v>
      </c>
      <c r="H38" s="65">
        <f>+H36+H37</f>
        <v>3132</v>
      </c>
    </row>
    <row r="40" spans="2:8" x14ac:dyDescent="0.25">
      <c r="B40" s="2616"/>
      <c r="C40" s="2616"/>
      <c r="D40" s="2616"/>
      <c r="E40" s="2616"/>
      <c r="F40" s="2616"/>
    </row>
    <row r="41" spans="2:8" x14ac:dyDescent="0.25">
      <c r="B41" s="2616"/>
      <c r="C41" s="2616"/>
      <c r="D41" s="2616"/>
      <c r="E41" s="2616"/>
      <c r="F41" s="2616"/>
    </row>
    <row r="42" spans="2:8" x14ac:dyDescent="0.25">
      <c r="B42" s="2625" t="s">
        <v>446</v>
      </c>
      <c r="C42" s="2625"/>
      <c r="D42" s="2625"/>
      <c r="E42" s="2625" t="s">
        <v>447</v>
      </c>
      <c r="F42" s="2625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4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1653</v>
      </c>
      <c r="E5" s="1227" t="s">
        <v>421</v>
      </c>
      <c r="F5" s="33" t="str">
        <f>VLOOKUP(F6,OBRAS!A1:B25,2,FALSE)</f>
        <v>EL ENSINO</v>
      </c>
      <c r="G5" s="1670" t="s">
        <v>423</v>
      </c>
      <c r="H5" s="1674">
        <v>46153</v>
      </c>
    </row>
    <row r="6" spans="2:8" ht="15.75" thickBot="1" x14ac:dyDescent="0.3">
      <c r="B6" s="1669"/>
      <c r="C6" s="1671"/>
      <c r="D6" s="1673"/>
      <c r="E6" s="1228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1134</v>
      </c>
      <c r="D7" s="36"/>
      <c r="E7" s="36"/>
      <c r="F7" s="35" t="s">
        <v>429</v>
      </c>
      <c r="G7" s="36" t="str">
        <f>VLOOKUP(C7,'BASE DATOS'!A1:J107,7,FALSE)</f>
        <v>ventas@kzservice.com.mx</v>
      </c>
      <c r="H7" s="41"/>
    </row>
    <row r="8" spans="2:8" x14ac:dyDescent="0.25">
      <c r="B8" s="40" t="s">
        <v>425</v>
      </c>
      <c r="C8" s="38" t="str">
        <f>VLOOKUP(C7,'BASE DATOS'!A1:J108,3,FALSE)</f>
        <v>CELAYA, GUANAJUATO</v>
      </c>
      <c r="D8" s="38"/>
      <c r="E8" s="38"/>
      <c r="F8" s="37" t="s">
        <v>430</v>
      </c>
      <c r="G8" s="38" t="str">
        <f>VLOOKUP(C7,'BASE DATOS'!A1:J108,8,FALSE)</f>
        <v>BAÑOS PORTATILES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38000</v>
      </c>
      <c r="H9" s="42"/>
    </row>
    <row r="10" spans="2:8" x14ac:dyDescent="0.25">
      <c r="B10" s="40" t="s">
        <v>427</v>
      </c>
      <c r="C10" s="38" t="str">
        <f>VLOOKUP(C7,'BASE DATOS'!A1:J110,2,FALSE)</f>
        <v>KZB220608GL0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461 111 4463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2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827</v>
      </c>
      <c r="C13" s="1679"/>
      <c r="D13" s="1679"/>
      <c r="E13" s="60">
        <v>1</v>
      </c>
      <c r="F13" s="60" t="s">
        <v>462</v>
      </c>
      <c r="G13" s="62">
        <v>1350</v>
      </c>
      <c r="H13" s="56">
        <f>+E13*G13</f>
        <v>1350</v>
      </c>
    </row>
    <row r="14" spans="2:8" s="57" customFormat="1" ht="18.75" x14ac:dyDescent="0.3">
      <c r="B14" s="2623" t="s">
        <v>1654</v>
      </c>
      <c r="C14" s="2624"/>
      <c r="D14" s="2624"/>
      <c r="E14" s="1247"/>
      <c r="F14" s="1247"/>
      <c r="G14" s="1248"/>
      <c r="H14" s="1245">
        <f>+E14*G14</f>
        <v>0</v>
      </c>
    </row>
    <row r="15" spans="2:8" s="57" customFormat="1" ht="18.75" x14ac:dyDescent="0.3">
      <c r="B15" s="2623"/>
      <c r="C15" s="2624"/>
      <c r="D15" s="2624"/>
      <c r="E15" s="1247"/>
      <c r="F15" s="1247"/>
      <c r="G15" s="1248"/>
      <c r="H15" s="1245">
        <f t="shared" ref="H15:H24" si="0">+E15*G15</f>
        <v>0</v>
      </c>
    </row>
    <row r="16" spans="2:8" s="57" customFormat="1" ht="18.75" x14ac:dyDescent="0.3">
      <c r="B16" s="2623"/>
      <c r="C16" s="2624"/>
      <c r="D16" s="2624"/>
      <c r="E16" s="1247"/>
      <c r="F16" s="1247"/>
      <c r="G16" s="1248"/>
      <c r="H16" s="1245">
        <f t="shared" si="0"/>
        <v>0</v>
      </c>
    </row>
    <row r="17" spans="2:8" s="57" customFormat="1" ht="18.75" x14ac:dyDescent="0.3">
      <c r="B17" s="2623"/>
      <c r="C17" s="2624"/>
      <c r="D17" s="2624"/>
      <c r="E17" s="1247"/>
      <c r="F17" s="1247"/>
      <c r="G17" s="1248"/>
      <c r="H17" s="1245">
        <f t="shared" si="0"/>
        <v>0</v>
      </c>
    </row>
    <row r="18" spans="2:8" s="57" customFormat="1" ht="18.75" x14ac:dyDescent="0.3">
      <c r="B18" s="2623"/>
      <c r="C18" s="2624"/>
      <c r="D18" s="2624"/>
      <c r="E18" s="1247"/>
      <c r="F18" s="1247"/>
      <c r="G18" s="1248"/>
      <c r="H18" s="1245">
        <f t="shared" si="0"/>
        <v>0</v>
      </c>
    </row>
    <row r="19" spans="2:8" s="57" customFormat="1" ht="18.75" x14ac:dyDescent="0.3">
      <c r="B19" s="2623"/>
      <c r="C19" s="2624"/>
      <c r="D19" s="2624"/>
      <c r="E19" s="1247"/>
      <c r="F19" s="1247"/>
      <c r="G19" s="1248"/>
      <c r="H19" s="1245">
        <f t="shared" si="0"/>
        <v>0</v>
      </c>
    </row>
    <row r="20" spans="2:8" s="57" customFormat="1" ht="18.75" x14ac:dyDescent="0.3">
      <c r="B20" s="2623"/>
      <c r="C20" s="2624"/>
      <c r="D20" s="2624"/>
      <c r="E20" s="1247"/>
      <c r="F20" s="1247"/>
      <c r="G20" s="1248"/>
      <c r="H20" s="1245">
        <f t="shared" si="0"/>
        <v>0</v>
      </c>
    </row>
    <row r="21" spans="2:8" s="57" customFormat="1" ht="18.75" x14ac:dyDescent="0.3">
      <c r="B21" s="2623"/>
      <c r="C21" s="2624"/>
      <c r="D21" s="2624"/>
      <c r="E21" s="1247"/>
      <c r="F21" s="1247"/>
      <c r="G21" s="1248"/>
      <c r="H21" s="1245">
        <f t="shared" si="0"/>
        <v>0</v>
      </c>
    </row>
    <row r="22" spans="2:8" s="57" customFormat="1" ht="18.75" x14ac:dyDescent="0.3">
      <c r="B22" s="2623"/>
      <c r="C22" s="2624"/>
      <c r="D22" s="2624"/>
      <c r="E22" s="1247"/>
      <c r="F22" s="1247"/>
      <c r="G22" s="1248"/>
      <c r="H22" s="1245">
        <f t="shared" si="0"/>
        <v>0</v>
      </c>
    </row>
    <row r="23" spans="2:8" s="57" customFormat="1" ht="18.75" x14ac:dyDescent="0.3">
      <c r="B23" s="2623"/>
      <c r="C23" s="2624"/>
      <c r="D23" s="2624"/>
      <c r="E23" s="1247"/>
      <c r="F23" s="1247"/>
      <c r="G23" s="1248"/>
      <c r="H23" s="1245">
        <f t="shared" si="0"/>
        <v>0</v>
      </c>
    </row>
    <row r="24" spans="2:8" s="57" customFormat="1" ht="18.75" x14ac:dyDescent="0.3">
      <c r="B24" s="2623"/>
      <c r="C24" s="2624"/>
      <c r="D24" s="2624"/>
      <c r="E24" s="1247"/>
      <c r="F24" s="1247"/>
      <c r="G24" s="1248"/>
      <c r="H24" s="1245">
        <f t="shared" si="0"/>
        <v>0</v>
      </c>
    </row>
    <row r="25" spans="2:8" s="57" customFormat="1" ht="18.75" x14ac:dyDescent="0.3">
      <c r="B25" s="2623"/>
      <c r="C25" s="2624"/>
      <c r="D25" s="2624"/>
      <c r="E25" s="1247"/>
      <c r="F25" s="1247"/>
      <c r="G25" s="1248"/>
      <c r="H25" s="124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26"/>
      <c r="C33" s="2627"/>
      <c r="D33" s="2627"/>
      <c r="E33" s="1241"/>
      <c r="F33" s="1241"/>
      <c r="G33" s="1241"/>
      <c r="H33" s="1243"/>
    </row>
    <row r="34" spans="2:8" x14ac:dyDescent="0.25">
      <c r="B34" s="2626"/>
      <c r="C34" s="2627"/>
      <c r="D34" s="2627"/>
      <c r="E34" s="1241"/>
      <c r="F34" s="1241"/>
      <c r="G34" s="1241"/>
      <c r="H34" s="1243"/>
    </row>
    <row r="35" spans="2:8" ht="15.75" thickBot="1" x14ac:dyDescent="0.3">
      <c r="B35" s="2628"/>
      <c r="C35" s="2629"/>
      <c r="D35" s="2629"/>
      <c r="E35" s="1242"/>
      <c r="F35" s="1242"/>
      <c r="G35" s="1242"/>
      <c r="H35" s="1244"/>
    </row>
    <row r="36" spans="2:8" ht="18.75" x14ac:dyDescent="0.3">
      <c r="G36" s="48" t="s">
        <v>443</v>
      </c>
      <c r="H36" s="64">
        <f>SUM(H13:H25)</f>
        <v>1350</v>
      </c>
    </row>
    <row r="37" spans="2:8" ht="18.75" x14ac:dyDescent="0.3">
      <c r="G37" s="48" t="s">
        <v>444</v>
      </c>
      <c r="H37" s="64">
        <f>+H36*0.16</f>
        <v>216</v>
      </c>
    </row>
    <row r="38" spans="2:8" ht="19.5" thickBot="1" x14ac:dyDescent="0.35">
      <c r="G38" s="49" t="s">
        <v>445</v>
      </c>
      <c r="H38" s="65">
        <f>+H36+H37</f>
        <v>1566</v>
      </c>
    </row>
    <row r="40" spans="2:8" x14ac:dyDescent="0.25">
      <c r="B40" s="2616"/>
      <c r="C40" s="2616"/>
      <c r="D40" s="2616"/>
      <c r="E40" s="2616"/>
      <c r="F40" s="2616"/>
    </row>
    <row r="41" spans="2:8" x14ac:dyDescent="0.25">
      <c r="B41" s="2616"/>
      <c r="C41" s="2616"/>
      <c r="D41" s="2616"/>
      <c r="E41" s="2616"/>
      <c r="F41" s="2616"/>
    </row>
    <row r="42" spans="2:8" x14ac:dyDescent="0.25">
      <c r="B42" s="2625" t="s">
        <v>446</v>
      </c>
      <c r="C42" s="2625"/>
      <c r="D42" s="2625"/>
      <c r="E42" s="2625" t="s">
        <v>447</v>
      </c>
      <c r="F42" s="2625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5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85546875" style="32" customWidth="1"/>
    <col min="4" max="4" width="15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1655</v>
      </c>
      <c r="E5" s="1238" t="s">
        <v>421</v>
      </c>
      <c r="F5" s="33" t="str">
        <f>VLOOKUP(F6,OBRAS!A1:B25,2,FALSE)</f>
        <v>EL ENSINO</v>
      </c>
      <c r="G5" s="1670" t="s">
        <v>423</v>
      </c>
      <c r="H5" s="1674">
        <v>46132</v>
      </c>
    </row>
    <row r="6" spans="2:8" ht="15.75" thickBot="1" x14ac:dyDescent="0.3">
      <c r="B6" s="1669"/>
      <c r="C6" s="1671"/>
      <c r="D6" s="1673"/>
      <c r="E6" s="1239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DATOS'!A1:J107,7,FALSE)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DATOS'!A1:J108,3,FALSE)</f>
        <v>SANTA ANA #206 INT. 4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37410</v>
      </c>
      <c r="H9" s="42"/>
    </row>
    <row r="10" spans="2:8" x14ac:dyDescent="0.25">
      <c r="B10" s="40" t="s">
        <v>427</v>
      </c>
      <c r="C10" s="38" t="str">
        <f>VLOOKUP(C7,'BASE DATOS'!A1:J110,2,FALSE)</f>
        <v>HEAC841104392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4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848</v>
      </c>
      <c r="C13" s="1679"/>
      <c r="D13" s="1679"/>
      <c r="E13" s="60">
        <v>1</v>
      </c>
      <c r="F13" s="60" t="s">
        <v>449</v>
      </c>
      <c r="G13" s="62">
        <v>675</v>
      </c>
      <c r="H13" s="56">
        <f>+E13*G13</f>
        <v>675</v>
      </c>
    </row>
    <row r="14" spans="2:8" s="57" customFormat="1" ht="18.75" x14ac:dyDescent="0.3">
      <c r="B14" s="2637" t="s">
        <v>849</v>
      </c>
      <c r="C14" s="2638"/>
      <c r="D14" s="2638"/>
      <c r="E14" s="1258">
        <v>1</v>
      </c>
      <c r="F14" s="1258" t="s">
        <v>449</v>
      </c>
      <c r="G14" s="1259">
        <v>585</v>
      </c>
      <c r="H14" s="1256">
        <f>+E14*G14</f>
        <v>585</v>
      </c>
    </row>
    <row r="15" spans="2:8" s="57" customFormat="1" ht="18.75" x14ac:dyDescent="0.3">
      <c r="B15" s="2637" t="s">
        <v>844</v>
      </c>
      <c r="C15" s="2638"/>
      <c r="D15" s="2638"/>
      <c r="E15" s="1258">
        <v>1</v>
      </c>
      <c r="F15" s="1258" t="s">
        <v>449</v>
      </c>
      <c r="G15" s="1259">
        <v>898</v>
      </c>
      <c r="H15" s="1256">
        <f t="shared" ref="H15:H24" si="0">+E15*G15</f>
        <v>898</v>
      </c>
    </row>
    <row r="16" spans="2:8" s="57" customFormat="1" ht="18.75" x14ac:dyDescent="0.3">
      <c r="B16" s="2637" t="s">
        <v>991</v>
      </c>
      <c r="C16" s="2638"/>
      <c r="D16" s="2638"/>
      <c r="E16" s="1258">
        <v>1</v>
      </c>
      <c r="F16" s="1258" t="s">
        <v>449</v>
      </c>
      <c r="G16" s="1259">
        <v>1200</v>
      </c>
      <c r="H16" s="1256">
        <f t="shared" si="0"/>
        <v>1200</v>
      </c>
    </row>
    <row r="17" spans="2:8" s="57" customFormat="1" ht="18.75" x14ac:dyDescent="0.3">
      <c r="B17" s="2637" t="s">
        <v>990</v>
      </c>
      <c r="C17" s="2638"/>
      <c r="D17" s="2638"/>
      <c r="E17" s="1258">
        <v>1</v>
      </c>
      <c r="F17" s="1258" t="s">
        <v>449</v>
      </c>
      <c r="G17" s="1259">
        <v>960</v>
      </c>
      <c r="H17" s="1256">
        <f t="shared" si="0"/>
        <v>960</v>
      </c>
    </row>
    <row r="18" spans="2:8" s="57" customFormat="1" ht="18.75" x14ac:dyDescent="0.3">
      <c r="B18" s="2635" t="s">
        <v>1026</v>
      </c>
      <c r="C18" s="2636"/>
      <c r="D18" s="2636"/>
      <c r="E18" s="1258"/>
      <c r="F18" s="1258"/>
      <c r="G18" s="1259"/>
      <c r="H18" s="1256">
        <f t="shared" si="0"/>
        <v>0</v>
      </c>
    </row>
    <row r="19" spans="2:8" s="57" customFormat="1" ht="18.75" x14ac:dyDescent="0.3">
      <c r="B19" s="2637"/>
      <c r="C19" s="2638"/>
      <c r="D19" s="2638"/>
      <c r="E19" s="1258"/>
      <c r="F19" s="1258"/>
      <c r="G19" s="1259"/>
      <c r="H19" s="1256">
        <f t="shared" si="0"/>
        <v>0</v>
      </c>
    </row>
    <row r="20" spans="2:8" s="57" customFormat="1" ht="18.75" x14ac:dyDescent="0.3">
      <c r="B20" s="2637"/>
      <c r="C20" s="2638"/>
      <c r="D20" s="2638"/>
      <c r="E20" s="1258"/>
      <c r="F20" s="1258"/>
      <c r="G20" s="1259"/>
      <c r="H20" s="1256">
        <f t="shared" si="0"/>
        <v>0</v>
      </c>
    </row>
    <row r="21" spans="2:8" s="57" customFormat="1" ht="18.75" x14ac:dyDescent="0.3">
      <c r="B21" s="2637"/>
      <c r="C21" s="2638"/>
      <c r="D21" s="2638"/>
      <c r="E21" s="1258"/>
      <c r="F21" s="1258"/>
      <c r="G21" s="1259"/>
      <c r="H21" s="1256">
        <f t="shared" si="0"/>
        <v>0</v>
      </c>
    </row>
    <row r="22" spans="2:8" s="57" customFormat="1" ht="18.75" x14ac:dyDescent="0.3">
      <c r="B22" s="2637"/>
      <c r="C22" s="2638"/>
      <c r="D22" s="2638"/>
      <c r="E22" s="1258"/>
      <c r="F22" s="1258"/>
      <c r="G22" s="1259"/>
      <c r="H22" s="1256">
        <f t="shared" si="0"/>
        <v>0</v>
      </c>
    </row>
    <row r="23" spans="2:8" s="57" customFormat="1" ht="18.75" x14ac:dyDescent="0.3">
      <c r="B23" s="2637"/>
      <c r="C23" s="2638"/>
      <c r="D23" s="2638"/>
      <c r="E23" s="1258"/>
      <c r="F23" s="1258"/>
      <c r="G23" s="1259"/>
      <c r="H23" s="1256">
        <f t="shared" si="0"/>
        <v>0</v>
      </c>
    </row>
    <row r="24" spans="2:8" s="57" customFormat="1" ht="18.75" x14ac:dyDescent="0.3">
      <c r="B24" s="2637"/>
      <c r="C24" s="2638"/>
      <c r="D24" s="2638"/>
      <c r="E24" s="1258"/>
      <c r="F24" s="1258"/>
      <c r="G24" s="1259"/>
      <c r="H24" s="1256">
        <f t="shared" si="0"/>
        <v>0</v>
      </c>
    </row>
    <row r="25" spans="2:8" s="57" customFormat="1" ht="18.75" x14ac:dyDescent="0.3">
      <c r="B25" s="2637"/>
      <c r="C25" s="2638"/>
      <c r="D25" s="2638"/>
      <c r="E25" s="1258"/>
      <c r="F25" s="1258"/>
      <c r="G25" s="1259"/>
      <c r="H25" s="125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31"/>
      <c r="C33" s="2632"/>
      <c r="D33" s="2632"/>
      <c r="E33" s="1252"/>
      <c r="F33" s="1252"/>
      <c r="G33" s="1252"/>
      <c r="H33" s="1254"/>
    </row>
    <row r="34" spans="2:8" x14ac:dyDescent="0.25">
      <c r="B34" s="2631"/>
      <c r="C34" s="2632"/>
      <c r="D34" s="2632"/>
      <c r="E34" s="1252"/>
      <c r="F34" s="1252"/>
      <c r="G34" s="1252"/>
      <c r="H34" s="1254"/>
    </row>
    <row r="35" spans="2:8" ht="15.75" thickBot="1" x14ac:dyDescent="0.3">
      <c r="B35" s="2633"/>
      <c r="C35" s="2634"/>
      <c r="D35" s="2634"/>
      <c r="E35" s="1253"/>
      <c r="F35" s="1253"/>
      <c r="G35" s="1253"/>
      <c r="H35" s="1255"/>
    </row>
    <row r="36" spans="2:8" ht="18.75" x14ac:dyDescent="0.3">
      <c r="G36" s="48" t="s">
        <v>443</v>
      </c>
      <c r="H36" s="64">
        <f>SUM(H13:H25)</f>
        <v>4318</v>
      </c>
    </row>
    <row r="37" spans="2:8" ht="18.75" x14ac:dyDescent="0.3">
      <c r="G37" s="48" t="s">
        <v>444</v>
      </c>
      <c r="H37" s="64">
        <f>+H36*0.16</f>
        <v>690.88</v>
      </c>
    </row>
    <row r="38" spans="2:8" ht="19.5" thickBot="1" x14ac:dyDescent="0.35">
      <c r="G38" s="49" t="s">
        <v>445</v>
      </c>
      <c r="H38" s="65">
        <f>+H36+H37</f>
        <v>5008.88</v>
      </c>
    </row>
    <row r="40" spans="2:8" x14ac:dyDescent="0.25">
      <c r="B40" s="2627"/>
      <c r="C40" s="2627"/>
      <c r="D40" s="2627"/>
      <c r="E40" s="2627"/>
      <c r="F40" s="2627"/>
    </row>
    <row r="41" spans="2:8" x14ac:dyDescent="0.25">
      <c r="B41" s="2627"/>
      <c r="C41" s="2627"/>
      <c r="D41" s="2627"/>
      <c r="E41" s="2627"/>
      <c r="F41" s="2627"/>
    </row>
    <row r="42" spans="2:8" x14ac:dyDescent="0.25">
      <c r="B42" s="2630" t="s">
        <v>446</v>
      </c>
      <c r="C42" s="2630"/>
      <c r="D42" s="2630"/>
      <c r="E42" s="2630" t="s">
        <v>447</v>
      </c>
      <c r="F42" s="263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6">
    <tabColor rgb="FFFFFF00"/>
    <pageSetUpPr fitToPage="1"/>
  </sheetPr>
  <dimension ref="B1:H42"/>
  <sheetViews>
    <sheetView topLeftCell="A7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4.42578125" style="32" customWidth="1"/>
    <col min="4" max="4" width="16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1656</v>
      </c>
      <c r="E5" s="1238" t="s">
        <v>421</v>
      </c>
      <c r="F5" s="33" t="str">
        <f>VLOOKUP(F6,OBRAS!A1:B25,2,FALSE)</f>
        <v>EL TAJO</v>
      </c>
      <c r="G5" s="1670" t="s">
        <v>423</v>
      </c>
      <c r="H5" s="1674">
        <v>46140</v>
      </c>
    </row>
    <row r="6" spans="2:8" ht="15.75" thickBot="1" x14ac:dyDescent="0.3">
      <c r="B6" s="1669"/>
      <c r="C6" s="1671"/>
      <c r="D6" s="1673"/>
      <c r="E6" s="1239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DATOS'!A1:J107,7,FALSE)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DATOS'!A1:J108,3,FALSE)</f>
        <v>SANTA ANA #206 INT. 4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37410</v>
      </c>
      <c r="H9" s="42"/>
    </row>
    <row r="10" spans="2:8" x14ac:dyDescent="0.25">
      <c r="B10" s="40" t="s">
        <v>427</v>
      </c>
      <c r="C10" s="38" t="str">
        <f>VLOOKUP(C7,'BASE DATOS'!A1:J110,2,FALSE)</f>
        <v>HEAC841104392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4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1309</v>
      </c>
      <c r="C13" s="1679"/>
      <c r="D13" s="1679"/>
      <c r="E13" s="60">
        <v>1</v>
      </c>
      <c r="F13" s="60" t="s">
        <v>449</v>
      </c>
      <c r="G13" s="62">
        <v>7998</v>
      </c>
      <c r="H13" s="56">
        <f>+E13*G13</f>
        <v>7998</v>
      </c>
    </row>
    <row r="14" spans="2:8" s="57" customFormat="1" ht="18.75" x14ac:dyDescent="0.3">
      <c r="B14" s="2637" t="s">
        <v>774</v>
      </c>
      <c r="C14" s="2638"/>
      <c r="D14" s="2638"/>
      <c r="E14" s="1258">
        <v>8</v>
      </c>
      <c r="F14" s="1258" t="s">
        <v>449</v>
      </c>
      <c r="G14" s="1259">
        <v>68</v>
      </c>
      <c r="H14" s="1256">
        <f>+E14*G14</f>
        <v>544</v>
      </c>
    </row>
    <row r="15" spans="2:8" s="57" customFormat="1" ht="18.75" x14ac:dyDescent="0.3">
      <c r="B15" s="2637" t="s">
        <v>880</v>
      </c>
      <c r="C15" s="2638"/>
      <c r="D15" s="2638"/>
      <c r="E15" s="1258">
        <v>8</v>
      </c>
      <c r="F15" s="1258" t="s">
        <v>449</v>
      </c>
      <c r="G15" s="1259">
        <v>35</v>
      </c>
      <c r="H15" s="1256">
        <f t="shared" ref="H15:H24" si="0">+E15*G15</f>
        <v>280</v>
      </c>
    </row>
    <row r="16" spans="2:8" s="57" customFormat="1" ht="18.75" x14ac:dyDescent="0.3">
      <c r="B16" s="2635" t="s">
        <v>1345</v>
      </c>
      <c r="C16" s="2636"/>
      <c r="D16" s="2636"/>
      <c r="E16" s="1258"/>
      <c r="F16" s="1258"/>
      <c r="G16" s="1259"/>
      <c r="H16" s="1256">
        <f t="shared" si="0"/>
        <v>0</v>
      </c>
    </row>
    <row r="17" spans="2:8" s="57" customFormat="1" ht="18.75" x14ac:dyDescent="0.3">
      <c r="B17" s="2637"/>
      <c r="C17" s="2638"/>
      <c r="D17" s="2638"/>
      <c r="E17" s="1258"/>
      <c r="F17" s="1258"/>
      <c r="G17" s="1259"/>
      <c r="H17" s="1256">
        <f t="shared" si="0"/>
        <v>0</v>
      </c>
    </row>
    <row r="18" spans="2:8" s="57" customFormat="1" ht="18.75" x14ac:dyDescent="0.3">
      <c r="B18" s="2637"/>
      <c r="C18" s="2638"/>
      <c r="D18" s="2638"/>
      <c r="E18" s="1258"/>
      <c r="F18" s="1258"/>
      <c r="G18" s="1259"/>
      <c r="H18" s="1256">
        <f t="shared" si="0"/>
        <v>0</v>
      </c>
    </row>
    <row r="19" spans="2:8" s="57" customFormat="1" ht="18.75" x14ac:dyDescent="0.3">
      <c r="B19" s="2637"/>
      <c r="C19" s="2638"/>
      <c r="D19" s="2638"/>
      <c r="E19" s="1258"/>
      <c r="F19" s="1258"/>
      <c r="G19" s="1259"/>
      <c r="H19" s="1256">
        <f t="shared" si="0"/>
        <v>0</v>
      </c>
    </row>
    <row r="20" spans="2:8" s="57" customFormat="1" ht="18.75" x14ac:dyDescent="0.3">
      <c r="B20" s="2637"/>
      <c r="C20" s="2638"/>
      <c r="D20" s="2638"/>
      <c r="E20" s="1258"/>
      <c r="F20" s="1258"/>
      <c r="G20" s="1259"/>
      <c r="H20" s="1256">
        <f t="shared" si="0"/>
        <v>0</v>
      </c>
    </row>
    <row r="21" spans="2:8" s="57" customFormat="1" ht="18.75" x14ac:dyDescent="0.3">
      <c r="B21" s="2637"/>
      <c r="C21" s="2638"/>
      <c r="D21" s="2638"/>
      <c r="E21" s="1258"/>
      <c r="F21" s="1258"/>
      <c r="G21" s="1259"/>
      <c r="H21" s="1256">
        <f t="shared" si="0"/>
        <v>0</v>
      </c>
    </row>
    <row r="22" spans="2:8" s="57" customFormat="1" ht="18.75" x14ac:dyDescent="0.3">
      <c r="B22" s="2637"/>
      <c r="C22" s="2638"/>
      <c r="D22" s="2638"/>
      <c r="E22" s="1258"/>
      <c r="F22" s="1258"/>
      <c r="G22" s="1259"/>
      <c r="H22" s="1256">
        <f t="shared" si="0"/>
        <v>0</v>
      </c>
    </row>
    <row r="23" spans="2:8" s="57" customFormat="1" ht="18.75" x14ac:dyDescent="0.3">
      <c r="B23" s="2637"/>
      <c r="C23" s="2638"/>
      <c r="D23" s="2638"/>
      <c r="E23" s="1258"/>
      <c r="F23" s="1258"/>
      <c r="G23" s="1259"/>
      <c r="H23" s="1256">
        <f t="shared" si="0"/>
        <v>0</v>
      </c>
    </row>
    <row r="24" spans="2:8" s="57" customFormat="1" ht="18.75" x14ac:dyDescent="0.3">
      <c r="B24" s="2637"/>
      <c r="C24" s="2638"/>
      <c r="D24" s="2638"/>
      <c r="E24" s="1258"/>
      <c r="F24" s="1258"/>
      <c r="G24" s="1259"/>
      <c r="H24" s="1256">
        <f t="shared" si="0"/>
        <v>0</v>
      </c>
    </row>
    <row r="25" spans="2:8" s="57" customFormat="1" ht="18.75" x14ac:dyDescent="0.3">
      <c r="B25" s="2637"/>
      <c r="C25" s="2638"/>
      <c r="D25" s="2638"/>
      <c r="E25" s="1258"/>
      <c r="F25" s="1258"/>
      <c r="G25" s="1259"/>
      <c r="H25" s="125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31"/>
      <c r="C33" s="2632"/>
      <c r="D33" s="2632"/>
      <c r="E33" s="1252"/>
      <c r="F33" s="1252"/>
      <c r="G33" s="1252"/>
      <c r="H33" s="1254"/>
    </row>
    <row r="34" spans="2:8" x14ac:dyDescent="0.25">
      <c r="B34" s="2631"/>
      <c r="C34" s="2632"/>
      <c r="D34" s="2632"/>
      <c r="E34" s="1252"/>
      <c r="F34" s="1252"/>
      <c r="G34" s="1252"/>
      <c r="H34" s="1254"/>
    </row>
    <row r="35" spans="2:8" ht="15.75" thickBot="1" x14ac:dyDescent="0.3">
      <c r="B35" s="2633"/>
      <c r="C35" s="2634"/>
      <c r="D35" s="2634"/>
      <c r="E35" s="1253"/>
      <c r="F35" s="1253"/>
      <c r="G35" s="1253"/>
      <c r="H35" s="1255"/>
    </row>
    <row r="36" spans="2:8" ht="18.75" x14ac:dyDescent="0.3">
      <c r="G36" s="48" t="s">
        <v>443</v>
      </c>
      <c r="H36" s="64">
        <f>SUM(H13:H25)</f>
        <v>8822</v>
      </c>
    </row>
    <row r="37" spans="2:8" ht="18.75" x14ac:dyDescent="0.3">
      <c r="G37" s="48" t="s">
        <v>444</v>
      </c>
      <c r="H37" s="64">
        <f>+H36*0.16</f>
        <v>1411.52</v>
      </c>
    </row>
    <row r="38" spans="2:8" ht="19.5" thickBot="1" x14ac:dyDescent="0.35">
      <c r="G38" s="49" t="s">
        <v>445</v>
      </c>
      <c r="H38" s="65">
        <f>+H36+H37</f>
        <v>10233.52</v>
      </c>
    </row>
    <row r="40" spans="2:8" x14ac:dyDescent="0.25">
      <c r="B40" s="2627"/>
      <c r="C40" s="2627"/>
      <c r="D40" s="2627"/>
      <c r="E40" s="2627"/>
      <c r="F40" s="2627"/>
    </row>
    <row r="41" spans="2:8" x14ac:dyDescent="0.25">
      <c r="B41" s="2627"/>
      <c r="C41" s="2627"/>
      <c r="D41" s="2627"/>
      <c r="E41" s="2627"/>
      <c r="F41" s="2627"/>
    </row>
    <row r="42" spans="2:8" x14ac:dyDescent="0.25">
      <c r="B42" s="2630" t="s">
        <v>446</v>
      </c>
      <c r="C42" s="2630"/>
      <c r="D42" s="2630"/>
      <c r="E42" s="2630" t="s">
        <v>447</v>
      </c>
      <c r="F42" s="263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7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28515625" style="32" customWidth="1"/>
    <col min="4" max="4" width="1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1657</v>
      </c>
      <c r="E5" s="1238" t="s">
        <v>421</v>
      </c>
      <c r="F5" s="33" t="str">
        <f>VLOOKUP(F6,OBRAS!A1:B25,2,FALSE)</f>
        <v>EL ENSINO</v>
      </c>
      <c r="G5" s="1670" t="s">
        <v>423</v>
      </c>
      <c r="H5" s="1674">
        <v>46143</v>
      </c>
    </row>
    <row r="6" spans="2:8" ht="15.75" thickBot="1" x14ac:dyDescent="0.3">
      <c r="B6" s="1669"/>
      <c r="C6" s="1671"/>
      <c r="D6" s="1673"/>
      <c r="E6" s="1239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DATOS'!A1:J107,7,FALSE)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DATOS'!A1:J108,3,FALSE)</f>
        <v>SANTA ANA #206 INT. 4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37410</v>
      </c>
      <c r="H9" s="42"/>
    </row>
    <row r="10" spans="2:8" x14ac:dyDescent="0.25">
      <c r="B10" s="40" t="s">
        <v>427</v>
      </c>
      <c r="C10" s="38" t="str">
        <f>VLOOKUP(C7,'BASE DATOS'!A1:J110,2,FALSE)</f>
        <v>HEAC841104392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4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1658</v>
      </c>
      <c r="C13" s="1679"/>
      <c r="D13" s="1679"/>
      <c r="E13" s="60">
        <v>1</v>
      </c>
      <c r="F13" s="60" t="s">
        <v>449</v>
      </c>
      <c r="G13" s="62">
        <v>5800</v>
      </c>
      <c r="H13" s="56">
        <f>+E13*G13</f>
        <v>5800</v>
      </c>
    </row>
    <row r="14" spans="2:8" s="57" customFormat="1" ht="18.75" x14ac:dyDescent="0.3">
      <c r="B14" s="2635" t="s">
        <v>1026</v>
      </c>
      <c r="C14" s="2636"/>
      <c r="D14" s="2636"/>
      <c r="E14" s="1258"/>
      <c r="F14" s="1258"/>
      <c r="G14" s="1259"/>
      <c r="H14" s="1256">
        <f>+E14*G14</f>
        <v>0</v>
      </c>
    </row>
    <row r="15" spans="2:8" s="57" customFormat="1" ht="18.75" x14ac:dyDescent="0.3">
      <c r="B15" s="2637"/>
      <c r="C15" s="2638"/>
      <c r="D15" s="2638"/>
      <c r="E15" s="1258"/>
      <c r="F15" s="1258"/>
      <c r="G15" s="1259"/>
      <c r="H15" s="1256">
        <f t="shared" ref="H15:H24" si="0">+E15*G15</f>
        <v>0</v>
      </c>
    </row>
    <row r="16" spans="2:8" s="57" customFormat="1" ht="18.75" x14ac:dyDescent="0.3">
      <c r="B16" s="2637"/>
      <c r="C16" s="2638"/>
      <c r="D16" s="2638"/>
      <c r="E16" s="1258"/>
      <c r="F16" s="1258"/>
      <c r="G16" s="1259"/>
      <c r="H16" s="1256">
        <f t="shared" si="0"/>
        <v>0</v>
      </c>
    </row>
    <row r="17" spans="2:8" s="57" customFormat="1" ht="18.75" x14ac:dyDescent="0.3">
      <c r="B17" s="2637"/>
      <c r="C17" s="2638"/>
      <c r="D17" s="2638"/>
      <c r="E17" s="1258"/>
      <c r="F17" s="1258"/>
      <c r="G17" s="1259"/>
      <c r="H17" s="1256">
        <f t="shared" si="0"/>
        <v>0</v>
      </c>
    </row>
    <row r="18" spans="2:8" s="57" customFormat="1" ht="18.75" x14ac:dyDescent="0.3">
      <c r="B18" s="2637"/>
      <c r="C18" s="2638"/>
      <c r="D18" s="2638"/>
      <c r="E18" s="1258"/>
      <c r="F18" s="1258"/>
      <c r="G18" s="1259"/>
      <c r="H18" s="1256">
        <f t="shared" si="0"/>
        <v>0</v>
      </c>
    </row>
    <row r="19" spans="2:8" s="57" customFormat="1" ht="18.75" x14ac:dyDescent="0.3">
      <c r="B19" s="2637"/>
      <c r="C19" s="2638"/>
      <c r="D19" s="2638"/>
      <c r="E19" s="1258"/>
      <c r="F19" s="1258"/>
      <c r="G19" s="1259"/>
      <c r="H19" s="1256">
        <f t="shared" si="0"/>
        <v>0</v>
      </c>
    </row>
    <row r="20" spans="2:8" s="57" customFormat="1" ht="18.75" x14ac:dyDescent="0.3">
      <c r="B20" s="2637"/>
      <c r="C20" s="2638"/>
      <c r="D20" s="2638"/>
      <c r="E20" s="1258"/>
      <c r="F20" s="1258"/>
      <c r="G20" s="1259"/>
      <c r="H20" s="1256">
        <f t="shared" si="0"/>
        <v>0</v>
      </c>
    </row>
    <row r="21" spans="2:8" s="57" customFormat="1" ht="18.75" x14ac:dyDescent="0.3">
      <c r="B21" s="2637"/>
      <c r="C21" s="2638"/>
      <c r="D21" s="2638"/>
      <c r="E21" s="1258"/>
      <c r="F21" s="1258"/>
      <c r="G21" s="1259"/>
      <c r="H21" s="1256">
        <f t="shared" si="0"/>
        <v>0</v>
      </c>
    </row>
    <row r="22" spans="2:8" s="57" customFormat="1" ht="18.75" x14ac:dyDescent="0.3">
      <c r="B22" s="2637"/>
      <c r="C22" s="2638"/>
      <c r="D22" s="2638"/>
      <c r="E22" s="1258"/>
      <c r="F22" s="1258"/>
      <c r="G22" s="1259"/>
      <c r="H22" s="1256">
        <f t="shared" si="0"/>
        <v>0</v>
      </c>
    </row>
    <row r="23" spans="2:8" s="57" customFormat="1" ht="18.75" x14ac:dyDescent="0.3">
      <c r="B23" s="2637"/>
      <c r="C23" s="2638"/>
      <c r="D23" s="2638"/>
      <c r="E23" s="1258"/>
      <c r="F23" s="1258"/>
      <c r="G23" s="1259"/>
      <c r="H23" s="1256">
        <f t="shared" si="0"/>
        <v>0</v>
      </c>
    </row>
    <row r="24" spans="2:8" s="57" customFormat="1" ht="18.75" x14ac:dyDescent="0.3">
      <c r="B24" s="2637"/>
      <c r="C24" s="2638"/>
      <c r="D24" s="2638"/>
      <c r="E24" s="1258"/>
      <c r="F24" s="1258"/>
      <c r="G24" s="1259"/>
      <c r="H24" s="1256">
        <f t="shared" si="0"/>
        <v>0</v>
      </c>
    </row>
    <row r="25" spans="2:8" s="57" customFormat="1" ht="18.75" x14ac:dyDescent="0.3">
      <c r="B25" s="2637"/>
      <c r="C25" s="2638"/>
      <c r="D25" s="2638"/>
      <c r="E25" s="1258"/>
      <c r="F25" s="1258"/>
      <c r="G25" s="1259"/>
      <c r="H25" s="125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31"/>
      <c r="C33" s="2632"/>
      <c r="D33" s="2632"/>
      <c r="E33" s="1252"/>
      <c r="F33" s="1252"/>
      <c r="G33" s="1252"/>
      <c r="H33" s="1254"/>
    </row>
    <row r="34" spans="2:8" x14ac:dyDescent="0.25">
      <c r="B34" s="2631"/>
      <c r="C34" s="2632"/>
      <c r="D34" s="2632"/>
      <c r="E34" s="1252"/>
      <c r="F34" s="1252"/>
      <c r="G34" s="1252"/>
      <c r="H34" s="1254"/>
    </row>
    <row r="35" spans="2:8" ht="15.75" thickBot="1" x14ac:dyDescent="0.3">
      <c r="B35" s="2633"/>
      <c r="C35" s="2634"/>
      <c r="D35" s="2634"/>
      <c r="E35" s="1253"/>
      <c r="F35" s="1253"/>
      <c r="G35" s="1253"/>
      <c r="H35" s="1255"/>
    </row>
    <row r="36" spans="2:8" ht="18.75" x14ac:dyDescent="0.3">
      <c r="G36" s="48" t="s">
        <v>443</v>
      </c>
      <c r="H36" s="64">
        <f>SUM(H13:H25)</f>
        <v>5800</v>
      </c>
    </row>
    <row r="37" spans="2:8" ht="18.75" x14ac:dyDescent="0.3">
      <c r="G37" s="48" t="s">
        <v>444</v>
      </c>
      <c r="H37" s="64">
        <f>+H36*0.16</f>
        <v>928</v>
      </c>
    </row>
    <row r="38" spans="2:8" ht="19.5" thickBot="1" x14ac:dyDescent="0.35">
      <c r="G38" s="49" t="s">
        <v>445</v>
      </c>
      <c r="H38" s="65">
        <f>+H36+H37</f>
        <v>6728</v>
      </c>
    </row>
    <row r="40" spans="2:8" x14ac:dyDescent="0.25">
      <c r="B40" s="2627"/>
      <c r="C40" s="2627"/>
      <c r="D40" s="2627"/>
      <c r="E40" s="2627"/>
      <c r="F40" s="2627"/>
    </row>
    <row r="41" spans="2:8" x14ac:dyDescent="0.25">
      <c r="B41" s="2627"/>
      <c r="C41" s="2627"/>
      <c r="D41" s="2627"/>
      <c r="E41" s="2627"/>
      <c r="F41" s="2627"/>
    </row>
    <row r="42" spans="2:8" x14ac:dyDescent="0.25">
      <c r="B42" s="2630" t="s">
        <v>446</v>
      </c>
      <c r="C42" s="2630"/>
      <c r="D42" s="2630"/>
      <c r="E42" s="2630" t="s">
        <v>447</v>
      </c>
      <c r="F42" s="263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8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" style="32" customWidth="1"/>
    <col min="4" max="4" width="16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1659</v>
      </c>
      <c r="E5" s="1249" t="s">
        <v>421</v>
      </c>
      <c r="F5" s="33" t="str">
        <f>VLOOKUP(F6,OBRAS!A1:B25,2,FALSE)</f>
        <v>EL TAJO</v>
      </c>
      <c r="G5" s="1670" t="s">
        <v>423</v>
      </c>
      <c r="H5" s="1674">
        <v>46155</v>
      </c>
    </row>
    <row r="6" spans="2:8" ht="15.75" thickBot="1" x14ac:dyDescent="0.3">
      <c r="B6" s="1669"/>
      <c r="C6" s="1671"/>
      <c r="D6" s="1673"/>
      <c r="E6" s="1250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269</v>
      </c>
      <c r="D7" s="36"/>
      <c r="E7" s="36"/>
      <c r="F7" s="35" t="s">
        <v>429</v>
      </c>
      <c r="G7" s="36" t="str">
        <f>VLOOKUP(C7,'BASE DATOS'!A1:J107,7,FALSE)</f>
        <v>digcel.facturacion@gmail.com</v>
      </c>
      <c r="H7" s="41"/>
    </row>
    <row r="8" spans="2:8" x14ac:dyDescent="0.25">
      <c r="B8" s="40" t="s">
        <v>425</v>
      </c>
      <c r="C8" s="38" t="str">
        <f>VLOOKUP(C7,'BASE DATOS'!A1:J108,3,FALSE)</f>
        <v>LOC. 1 COL. EMILIANO ZAPATA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38030</v>
      </c>
      <c r="H9" s="42"/>
    </row>
    <row r="10" spans="2:8" x14ac:dyDescent="0.25">
      <c r="B10" s="40" t="s">
        <v>427</v>
      </c>
      <c r="C10" s="38" t="str">
        <f>VLOOKUP(C7,'BASE DATOS'!A1:J110,2,FALSE)</f>
        <v>GUGE700111MR4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5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1660</v>
      </c>
      <c r="C13" s="1679"/>
      <c r="D13" s="1679"/>
      <c r="E13" s="60">
        <v>1</v>
      </c>
      <c r="F13" s="60" t="s">
        <v>462</v>
      </c>
      <c r="G13" s="62">
        <v>8450</v>
      </c>
      <c r="H13" s="56">
        <f>+E13*G13</f>
        <v>8450</v>
      </c>
    </row>
    <row r="14" spans="2:8" s="57" customFormat="1" ht="18.75" x14ac:dyDescent="0.3">
      <c r="B14" s="2639" t="s">
        <v>1661</v>
      </c>
      <c r="C14" s="2640"/>
      <c r="D14" s="2640"/>
      <c r="E14" s="1269"/>
      <c r="F14" s="1269"/>
      <c r="G14" s="1270"/>
      <c r="H14" s="1267">
        <f>+E14*G14</f>
        <v>0</v>
      </c>
    </row>
    <row r="15" spans="2:8" s="57" customFormat="1" ht="18.75" x14ac:dyDescent="0.3">
      <c r="B15" s="2639" t="s">
        <v>1662</v>
      </c>
      <c r="C15" s="2640"/>
      <c r="D15" s="2640"/>
      <c r="E15" s="1269">
        <v>1</v>
      </c>
      <c r="F15" s="1269" t="s">
        <v>462</v>
      </c>
      <c r="G15" s="1270">
        <v>6700</v>
      </c>
      <c r="H15" s="1267">
        <f t="shared" ref="H15:H24" si="0">+E15*G15</f>
        <v>6700</v>
      </c>
    </row>
    <row r="16" spans="2:8" s="57" customFormat="1" ht="18.75" x14ac:dyDescent="0.3">
      <c r="B16" s="2639" t="s">
        <v>703</v>
      </c>
      <c r="C16" s="2640"/>
      <c r="D16" s="2640"/>
      <c r="E16" s="1269"/>
      <c r="F16" s="1269"/>
      <c r="G16" s="1270"/>
      <c r="H16" s="1267">
        <f t="shared" si="0"/>
        <v>0</v>
      </c>
    </row>
    <row r="17" spans="2:8" s="57" customFormat="1" ht="18.75" x14ac:dyDescent="0.3">
      <c r="B17" s="2639"/>
      <c r="C17" s="2640"/>
      <c r="D17" s="2640"/>
      <c r="E17" s="1269"/>
      <c r="F17" s="1269"/>
      <c r="G17" s="1270"/>
      <c r="H17" s="1267">
        <f t="shared" si="0"/>
        <v>0</v>
      </c>
    </row>
    <row r="18" spans="2:8" s="57" customFormat="1" ht="18.75" x14ac:dyDescent="0.3">
      <c r="B18" s="2639"/>
      <c r="C18" s="2640"/>
      <c r="D18" s="2640"/>
      <c r="E18" s="1269"/>
      <c r="F18" s="1269"/>
      <c r="G18" s="1270"/>
      <c r="H18" s="1267">
        <f t="shared" si="0"/>
        <v>0</v>
      </c>
    </row>
    <row r="19" spans="2:8" s="57" customFormat="1" ht="18.75" x14ac:dyDescent="0.3">
      <c r="B19" s="2639"/>
      <c r="C19" s="2640"/>
      <c r="D19" s="2640"/>
      <c r="E19" s="1269"/>
      <c r="F19" s="1269"/>
      <c r="G19" s="1270"/>
      <c r="H19" s="1267">
        <f t="shared" si="0"/>
        <v>0</v>
      </c>
    </row>
    <row r="20" spans="2:8" s="57" customFormat="1" ht="18.75" x14ac:dyDescent="0.3">
      <c r="B20" s="2639"/>
      <c r="C20" s="2640"/>
      <c r="D20" s="2640"/>
      <c r="E20" s="1269"/>
      <c r="F20" s="1269"/>
      <c r="G20" s="1270"/>
      <c r="H20" s="1267">
        <f t="shared" si="0"/>
        <v>0</v>
      </c>
    </row>
    <row r="21" spans="2:8" s="57" customFormat="1" ht="18.75" x14ac:dyDescent="0.3">
      <c r="B21" s="2639"/>
      <c r="C21" s="2640"/>
      <c r="D21" s="2640"/>
      <c r="E21" s="1269"/>
      <c r="F21" s="1269"/>
      <c r="G21" s="1270"/>
      <c r="H21" s="1267">
        <f t="shared" si="0"/>
        <v>0</v>
      </c>
    </row>
    <row r="22" spans="2:8" s="57" customFormat="1" ht="18.75" x14ac:dyDescent="0.3">
      <c r="B22" s="2639"/>
      <c r="C22" s="2640"/>
      <c r="D22" s="2640"/>
      <c r="E22" s="1269"/>
      <c r="F22" s="1269"/>
      <c r="G22" s="1270"/>
      <c r="H22" s="1267">
        <f t="shared" si="0"/>
        <v>0</v>
      </c>
    </row>
    <row r="23" spans="2:8" s="57" customFormat="1" ht="18.75" x14ac:dyDescent="0.3">
      <c r="B23" s="2639"/>
      <c r="C23" s="2640"/>
      <c r="D23" s="2640"/>
      <c r="E23" s="1269"/>
      <c r="F23" s="1269"/>
      <c r="G23" s="1270"/>
      <c r="H23" s="1267">
        <f t="shared" si="0"/>
        <v>0</v>
      </c>
    </row>
    <row r="24" spans="2:8" s="57" customFormat="1" ht="18.75" x14ac:dyDescent="0.3">
      <c r="B24" s="2639"/>
      <c r="C24" s="2640"/>
      <c r="D24" s="2640"/>
      <c r="E24" s="1269"/>
      <c r="F24" s="1269"/>
      <c r="G24" s="1270"/>
      <c r="H24" s="1267">
        <f t="shared" si="0"/>
        <v>0</v>
      </c>
    </row>
    <row r="25" spans="2:8" s="57" customFormat="1" ht="18.75" x14ac:dyDescent="0.3">
      <c r="B25" s="2639"/>
      <c r="C25" s="2640"/>
      <c r="D25" s="2640"/>
      <c r="E25" s="1269"/>
      <c r="F25" s="1269"/>
      <c r="G25" s="1270"/>
      <c r="H25" s="126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42"/>
      <c r="C33" s="2643"/>
      <c r="D33" s="2643"/>
      <c r="E33" s="1263"/>
      <c r="F33" s="1263"/>
      <c r="G33" s="1263"/>
      <c r="H33" s="1265"/>
    </row>
    <row r="34" spans="2:8" x14ac:dyDescent="0.25">
      <c r="B34" s="2642"/>
      <c r="C34" s="2643"/>
      <c r="D34" s="2643"/>
      <c r="E34" s="1263"/>
      <c r="F34" s="1263"/>
      <c r="G34" s="1263"/>
      <c r="H34" s="1265"/>
    </row>
    <row r="35" spans="2:8" ht="15.75" thickBot="1" x14ac:dyDescent="0.3">
      <c r="B35" s="2644"/>
      <c r="C35" s="2645"/>
      <c r="D35" s="2645"/>
      <c r="E35" s="1264"/>
      <c r="F35" s="1264"/>
      <c r="G35" s="1264"/>
      <c r="H35" s="1266"/>
    </row>
    <row r="36" spans="2:8" ht="18.75" x14ac:dyDescent="0.3">
      <c r="G36" s="48" t="s">
        <v>443</v>
      </c>
      <c r="H36" s="64">
        <f>SUM(H13:H25)</f>
        <v>15150</v>
      </c>
    </row>
    <row r="37" spans="2:8" ht="18.75" x14ac:dyDescent="0.3">
      <c r="G37" s="48" t="s">
        <v>444</v>
      </c>
      <c r="H37" s="64">
        <f>+H36*0.16</f>
        <v>2424</v>
      </c>
    </row>
    <row r="38" spans="2:8" ht="19.5" thickBot="1" x14ac:dyDescent="0.35">
      <c r="G38" s="49" t="s">
        <v>445</v>
      </c>
      <c r="H38" s="65">
        <f>+H36+H37</f>
        <v>17574</v>
      </c>
    </row>
    <row r="40" spans="2:8" x14ac:dyDescent="0.25">
      <c r="B40" s="2632"/>
      <c r="C40" s="2632"/>
      <c r="D40" s="2632"/>
      <c r="E40" s="2632"/>
      <c r="F40" s="2632"/>
    </row>
    <row r="41" spans="2:8" x14ac:dyDescent="0.25">
      <c r="B41" s="2632"/>
      <c r="C41" s="2632"/>
      <c r="D41" s="2632"/>
      <c r="E41" s="2632"/>
      <c r="F41" s="2632"/>
    </row>
    <row r="42" spans="2:8" x14ac:dyDescent="0.25">
      <c r="B42" s="2641" t="s">
        <v>446</v>
      </c>
      <c r="C42" s="2641"/>
      <c r="D42" s="2641"/>
      <c r="E42" s="2641" t="s">
        <v>447</v>
      </c>
      <c r="F42" s="2641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9">
    <tabColor rgb="FFC00000"/>
    <pageSetUpPr fitToPage="1"/>
  </sheetPr>
  <dimension ref="B1:H47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5703125" style="32" customWidth="1"/>
    <col min="4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1663</v>
      </c>
      <c r="E5" s="1260" t="s">
        <v>421</v>
      </c>
      <c r="F5" s="33" t="str">
        <f>VLOOKUP(F6,OBRAS!A1:B25,2,FALSE)</f>
        <v>LA VALENCIA</v>
      </c>
      <c r="G5" s="1670" t="s">
        <v>423</v>
      </c>
      <c r="H5" s="1674">
        <v>46146</v>
      </c>
    </row>
    <row r="6" spans="2:8" ht="15.75" thickBot="1" x14ac:dyDescent="0.3">
      <c r="B6" s="1669"/>
      <c r="C6" s="1671"/>
      <c r="D6" s="1673"/>
      <c r="E6" s="1261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46</v>
      </c>
      <c r="D7" s="36"/>
      <c r="E7" s="36"/>
      <c r="F7" s="35" t="s">
        <v>429</v>
      </c>
      <c r="G7" s="36" t="str">
        <f>VLOOKUP(C7,'BASE DATOS'!A1:J107,7,FALSE)</f>
        <v>facturacion@basei.com.mx</v>
      </c>
      <c r="H7" s="41"/>
    </row>
    <row r="8" spans="2:8" x14ac:dyDescent="0.25">
      <c r="B8" s="40" t="s">
        <v>425</v>
      </c>
      <c r="C8" s="38" t="str">
        <f>VLOOKUP(C7,'BASE DATOS'!A1:J108,3,FALSE)</f>
        <v>GUADALAJARA, JALISCO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GUADALAJARA, JCO</v>
      </c>
      <c r="D9" s="38"/>
      <c r="E9" s="38"/>
      <c r="F9" s="37" t="s">
        <v>431</v>
      </c>
      <c r="G9" s="50">
        <f>VLOOKUP(C7,'BASE DATOS'!A1:J109,9,FALSE)</f>
        <v>45601</v>
      </c>
      <c r="H9" s="42"/>
    </row>
    <row r="10" spans="2:8" x14ac:dyDescent="0.25">
      <c r="B10" s="40" t="s">
        <v>427</v>
      </c>
      <c r="C10" s="38" t="str">
        <f>VLOOKUP(C7,'BASE DATOS'!A1:J110,2,FALSE)</f>
        <v>DBA100126LU2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33 13481856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6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1664</v>
      </c>
      <c r="C13" s="1679"/>
      <c r="D13" s="1679"/>
      <c r="E13" s="60">
        <v>1</v>
      </c>
      <c r="F13" s="60" t="s">
        <v>462</v>
      </c>
      <c r="G13" s="62">
        <v>53500</v>
      </c>
      <c r="H13" s="56">
        <f>+E13*G13</f>
        <v>53500</v>
      </c>
    </row>
    <row r="14" spans="2:8" s="57" customFormat="1" ht="18.75" x14ac:dyDescent="0.3">
      <c r="B14" s="2647" t="s">
        <v>1665</v>
      </c>
      <c r="C14" s="2648"/>
      <c r="D14" s="2648"/>
      <c r="E14" s="1280"/>
      <c r="F14" s="1280"/>
      <c r="G14" s="1281"/>
      <c r="H14" s="1278">
        <f>+E14*G14</f>
        <v>0</v>
      </c>
    </row>
    <row r="15" spans="2:8" s="57" customFormat="1" ht="18.75" x14ac:dyDescent="0.3">
      <c r="B15" s="2647" t="s">
        <v>1666</v>
      </c>
      <c r="C15" s="2648"/>
      <c r="D15" s="2648"/>
      <c r="E15" s="1280">
        <v>1</v>
      </c>
      <c r="F15" s="1280" t="s">
        <v>449</v>
      </c>
      <c r="G15" s="1281">
        <v>0</v>
      </c>
      <c r="H15" s="1278">
        <f t="shared" ref="H15:H29" si="0">+E15*G15</f>
        <v>0</v>
      </c>
    </row>
    <row r="16" spans="2:8" s="57" customFormat="1" ht="18.75" x14ac:dyDescent="0.3">
      <c r="B16" s="2647" t="s">
        <v>1667</v>
      </c>
      <c r="C16" s="2648"/>
      <c r="D16" s="2648"/>
      <c r="E16" s="1280">
        <v>2</v>
      </c>
      <c r="F16" s="1280" t="s">
        <v>449</v>
      </c>
      <c r="G16" s="1281">
        <v>0</v>
      </c>
      <c r="H16" s="1278">
        <f t="shared" si="0"/>
        <v>0</v>
      </c>
    </row>
    <row r="17" spans="2:8" s="57" customFormat="1" ht="18.75" x14ac:dyDescent="0.3">
      <c r="B17" s="2647" t="s">
        <v>1668</v>
      </c>
      <c r="C17" s="2648"/>
      <c r="D17" s="2648"/>
      <c r="E17" s="1280">
        <v>1</v>
      </c>
      <c r="F17" s="1280" t="s">
        <v>449</v>
      </c>
      <c r="G17" s="1281">
        <v>0</v>
      </c>
      <c r="H17" s="1278">
        <f t="shared" si="0"/>
        <v>0</v>
      </c>
    </row>
    <row r="18" spans="2:8" s="57" customFormat="1" ht="18.75" x14ac:dyDescent="0.3">
      <c r="B18" s="2647" t="s">
        <v>1669</v>
      </c>
      <c r="C18" s="2648"/>
      <c r="D18" s="2648"/>
      <c r="E18" s="1280">
        <v>15</v>
      </c>
      <c r="F18" s="1280" t="s">
        <v>620</v>
      </c>
      <c r="G18" s="1281">
        <v>0</v>
      </c>
      <c r="H18" s="1278">
        <f t="shared" si="0"/>
        <v>0</v>
      </c>
    </row>
    <row r="19" spans="2:8" s="57" customFormat="1" ht="18.75" x14ac:dyDescent="0.3">
      <c r="B19" s="2647" t="s">
        <v>1670</v>
      </c>
      <c r="C19" s="2648"/>
      <c r="D19" s="2648"/>
      <c r="E19" s="1280">
        <v>80</v>
      </c>
      <c r="F19" s="1280" t="s">
        <v>620</v>
      </c>
      <c r="G19" s="1281">
        <v>0</v>
      </c>
      <c r="H19" s="1278">
        <f t="shared" si="0"/>
        <v>0</v>
      </c>
    </row>
    <row r="20" spans="2:8" s="57" customFormat="1" ht="18.75" x14ac:dyDescent="0.3">
      <c r="B20" s="2647" t="s">
        <v>1671</v>
      </c>
      <c r="C20" s="2648"/>
      <c r="D20" s="2648"/>
      <c r="E20" s="1280">
        <v>8</v>
      </c>
      <c r="F20" s="1280" t="s">
        <v>620</v>
      </c>
      <c r="G20" s="1281">
        <v>0</v>
      </c>
      <c r="H20" s="1278">
        <f t="shared" si="0"/>
        <v>0</v>
      </c>
    </row>
    <row r="21" spans="2:8" s="57" customFormat="1" ht="18.75" x14ac:dyDescent="0.3">
      <c r="B21" s="2647" t="s">
        <v>1672</v>
      </c>
      <c r="C21" s="2648"/>
      <c r="D21" s="2648"/>
      <c r="E21" s="1280">
        <v>20</v>
      </c>
      <c r="F21" s="1280" t="s">
        <v>620</v>
      </c>
      <c r="G21" s="1281">
        <v>0</v>
      </c>
      <c r="H21" s="1278">
        <f t="shared" si="0"/>
        <v>0</v>
      </c>
    </row>
    <row r="22" spans="2:8" s="57" customFormat="1" ht="18.75" x14ac:dyDescent="0.3">
      <c r="B22" s="2647" t="s">
        <v>1673</v>
      </c>
      <c r="C22" s="2648"/>
      <c r="D22" s="2648"/>
      <c r="E22" s="1280">
        <v>4</v>
      </c>
      <c r="F22" s="1280" t="s">
        <v>449</v>
      </c>
      <c r="G22" s="1281">
        <v>0</v>
      </c>
      <c r="H22" s="1278">
        <f t="shared" si="0"/>
        <v>0</v>
      </c>
    </row>
    <row r="23" spans="2:8" s="57" customFormat="1" ht="18.75" x14ac:dyDescent="0.3">
      <c r="B23" s="2647" t="s">
        <v>1674</v>
      </c>
      <c r="C23" s="2648"/>
      <c r="D23" s="2648"/>
      <c r="E23" s="1280">
        <v>4</v>
      </c>
      <c r="F23" s="1280" t="s">
        <v>449</v>
      </c>
      <c r="G23" s="1281">
        <v>0</v>
      </c>
      <c r="H23" s="1278">
        <f t="shared" si="0"/>
        <v>0</v>
      </c>
    </row>
    <row r="24" spans="2:8" s="57" customFormat="1" ht="18.75" x14ac:dyDescent="0.3">
      <c r="B24" s="2647" t="s">
        <v>1675</v>
      </c>
      <c r="C24" s="2648"/>
      <c r="D24" s="2648"/>
      <c r="E24" s="1280">
        <v>2</v>
      </c>
      <c r="F24" s="1280" t="s">
        <v>449</v>
      </c>
      <c r="G24" s="1281">
        <v>0</v>
      </c>
      <c r="H24" s="1278">
        <f t="shared" si="0"/>
        <v>0</v>
      </c>
    </row>
    <row r="25" spans="2:8" s="57" customFormat="1" ht="18.75" x14ac:dyDescent="0.3">
      <c r="B25" s="2647" t="s">
        <v>1676</v>
      </c>
      <c r="C25" s="2648"/>
      <c r="D25" s="2648"/>
      <c r="E25" s="1280">
        <v>1</v>
      </c>
      <c r="F25" s="1280" t="s">
        <v>449</v>
      </c>
      <c r="G25" s="1281">
        <v>0</v>
      </c>
      <c r="H25" s="1278">
        <f t="shared" si="0"/>
        <v>0</v>
      </c>
    </row>
    <row r="26" spans="2:8" s="57" customFormat="1" ht="18.75" x14ac:dyDescent="0.3">
      <c r="B26" s="2647" t="s">
        <v>1677</v>
      </c>
      <c r="C26" s="2648"/>
      <c r="D26" s="2648"/>
      <c r="E26" s="1280">
        <v>1</v>
      </c>
      <c r="F26" s="1280" t="s">
        <v>449</v>
      </c>
      <c r="G26" s="1281">
        <v>0</v>
      </c>
      <c r="H26" s="1278">
        <f t="shared" si="0"/>
        <v>0</v>
      </c>
    </row>
    <row r="27" spans="2:8" s="57" customFormat="1" ht="18.75" x14ac:dyDescent="0.3">
      <c r="B27" s="2647" t="s">
        <v>1678</v>
      </c>
      <c r="C27" s="2648"/>
      <c r="D27" s="2648"/>
      <c r="E27" s="1280">
        <v>1</v>
      </c>
      <c r="F27" s="1280" t="s">
        <v>449</v>
      </c>
      <c r="G27" s="1281">
        <v>0</v>
      </c>
      <c r="H27" s="1278">
        <f t="shared" si="0"/>
        <v>0</v>
      </c>
    </row>
    <row r="28" spans="2:8" s="57" customFormat="1" ht="18.75" x14ac:dyDescent="0.3">
      <c r="B28" s="2647" t="s">
        <v>1679</v>
      </c>
      <c r="C28" s="2648"/>
      <c r="D28" s="2648"/>
      <c r="E28" s="1280">
        <v>1</v>
      </c>
      <c r="F28" s="1280" t="s">
        <v>462</v>
      </c>
      <c r="G28" s="1281">
        <v>0</v>
      </c>
      <c r="H28" s="1278">
        <f t="shared" si="0"/>
        <v>0</v>
      </c>
    </row>
    <row r="29" spans="2:8" s="57" customFormat="1" ht="18.75" x14ac:dyDescent="0.3">
      <c r="B29" s="2647" t="s">
        <v>1680</v>
      </c>
      <c r="C29" s="2648"/>
      <c r="D29" s="2648"/>
      <c r="E29" s="1280">
        <v>1</v>
      </c>
      <c r="F29" s="1280" t="s">
        <v>462</v>
      </c>
      <c r="G29" s="1281">
        <v>0</v>
      </c>
      <c r="H29" s="1278">
        <f t="shared" si="0"/>
        <v>0</v>
      </c>
    </row>
    <row r="30" spans="2:8" s="57" customFormat="1" ht="18.75" x14ac:dyDescent="0.3">
      <c r="B30" s="2653" t="s">
        <v>1681</v>
      </c>
      <c r="C30" s="2654"/>
      <c r="D30" s="2654"/>
      <c r="E30" s="1280"/>
      <c r="F30" s="1280"/>
      <c r="G30" s="1281"/>
      <c r="H30" s="1279"/>
    </row>
    <row r="31" spans="2:8" x14ac:dyDescent="0.25">
      <c r="B31" s="53"/>
      <c r="C31" s="47"/>
      <c r="D31" s="47"/>
      <c r="E31" s="47"/>
      <c r="F31" s="47"/>
      <c r="G31" s="47"/>
      <c r="H31" s="55"/>
    </row>
    <row r="32" spans="2:8" ht="18.75" x14ac:dyDescent="0.3">
      <c r="B32" s="1685" t="s">
        <v>439</v>
      </c>
      <c r="C32" s="1686"/>
      <c r="D32" s="1686"/>
      <c r="E32" s="1686"/>
      <c r="F32" s="1686"/>
      <c r="G32" s="1686"/>
      <c r="H32" s="1687"/>
    </row>
    <row r="33" spans="2:8" ht="15.75" x14ac:dyDescent="0.25">
      <c r="B33" s="1680" t="s">
        <v>415</v>
      </c>
      <c r="C33" s="1681"/>
      <c r="D33" s="1681"/>
      <c r="E33" s="1681"/>
      <c r="F33" s="1681"/>
      <c r="G33" s="1681"/>
      <c r="H33" s="1682"/>
    </row>
    <row r="34" spans="2:8" ht="15.75" x14ac:dyDescent="0.25">
      <c r="B34" s="1680" t="s">
        <v>440</v>
      </c>
      <c r="C34" s="1681"/>
      <c r="D34" s="1681"/>
      <c r="E34" s="1681"/>
      <c r="F34" s="1681"/>
      <c r="G34" s="1681"/>
      <c r="H34" s="1682"/>
    </row>
    <row r="35" spans="2:8" ht="15.75" x14ac:dyDescent="0.25">
      <c r="B35" s="1680" t="s">
        <v>441</v>
      </c>
      <c r="C35" s="1681"/>
      <c r="D35" s="1681"/>
      <c r="E35" s="1681"/>
      <c r="F35" s="1681"/>
      <c r="G35" s="1681"/>
      <c r="H35" s="1682"/>
    </row>
    <row r="36" spans="2:8" ht="15.75" x14ac:dyDescent="0.25">
      <c r="B36" s="1680" t="s">
        <v>442</v>
      </c>
      <c r="C36" s="1681"/>
      <c r="D36" s="1681"/>
      <c r="E36" s="1681"/>
      <c r="F36" s="1681"/>
      <c r="G36" s="1681"/>
      <c r="H36" s="1682"/>
    </row>
    <row r="37" spans="2:8" ht="18.75" x14ac:dyDescent="0.3">
      <c r="B37" s="1685" t="s">
        <v>418</v>
      </c>
      <c r="C37" s="1686"/>
      <c r="D37" s="1686"/>
      <c r="E37" s="1686"/>
      <c r="F37" s="1686"/>
      <c r="G37" s="1686"/>
      <c r="H37" s="1687"/>
    </row>
    <row r="38" spans="2:8" x14ac:dyDescent="0.25">
      <c r="B38" s="2649"/>
      <c r="C38" s="2650"/>
      <c r="D38" s="2650"/>
      <c r="E38" s="1274"/>
      <c r="F38" s="1274"/>
      <c r="G38" s="1274"/>
      <c r="H38" s="1276"/>
    </row>
    <row r="39" spans="2:8" x14ac:dyDescent="0.25">
      <c r="B39" s="2649"/>
      <c r="C39" s="2650"/>
      <c r="D39" s="2650"/>
      <c r="E39" s="1274"/>
      <c r="F39" s="1274"/>
      <c r="G39" s="1274"/>
      <c r="H39" s="1276"/>
    </row>
    <row r="40" spans="2:8" ht="15.75" thickBot="1" x14ac:dyDescent="0.3">
      <c r="B40" s="2651"/>
      <c r="C40" s="2652"/>
      <c r="D40" s="2652"/>
      <c r="E40" s="1275"/>
      <c r="F40" s="1275"/>
      <c r="G40" s="1275"/>
      <c r="H40" s="1277"/>
    </row>
    <row r="41" spans="2:8" ht="18.75" x14ac:dyDescent="0.3">
      <c r="G41" s="48" t="s">
        <v>443</v>
      </c>
      <c r="H41" s="64">
        <f>SUM(H13:H30)</f>
        <v>53500</v>
      </c>
    </row>
    <row r="42" spans="2:8" ht="18.75" x14ac:dyDescent="0.3">
      <c r="G42" s="48" t="s">
        <v>444</v>
      </c>
      <c r="H42" s="64">
        <f>+H41*0.16</f>
        <v>8560</v>
      </c>
    </row>
    <row r="43" spans="2:8" ht="19.5" thickBot="1" x14ac:dyDescent="0.35">
      <c r="G43" s="49" t="s">
        <v>445</v>
      </c>
      <c r="H43" s="65">
        <f>+H41+H42</f>
        <v>62060</v>
      </c>
    </row>
    <row r="45" spans="2:8" x14ac:dyDescent="0.25">
      <c r="B45" s="2643"/>
      <c r="C45" s="2643"/>
      <c r="D45" s="2643"/>
      <c r="E45" s="2643"/>
      <c r="F45" s="2643"/>
    </row>
    <row r="46" spans="2:8" x14ac:dyDescent="0.25">
      <c r="B46" s="2643"/>
      <c r="C46" s="2643"/>
      <c r="D46" s="2643"/>
      <c r="E46" s="2643"/>
      <c r="F46" s="2643"/>
    </row>
    <row r="47" spans="2:8" x14ac:dyDescent="0.25">
      <c r="B47" s="2646" t="s">
        <v>446</v>
      </c>
      <c r="C47" s="2646"/>
      <c r="D47" s="2646"/>
      <c r="E47" s="2646" t="s">
        <v>447</v>
      </c>
      <c r="F47" s="2646"/>
    </row>
  </sheetData>
  <mergeCells count="41"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23:D23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1:D21"/>
    <mergeCell ref="B22:D22"/>
    <mergeCell ref="B24:D24"/>
    <mergeCell ref="B30:D30"/>
    <mergeCell ref="B32:H32"/>
    <mergeCell ref="B33:H33"/>
    <mergeCell ref="B34:H34"/>
    <mergeCell ref="E47:F47"/>
    <mergeCell ref="B47:D47"/>
    <mergeCell ref="B45:D46"/>
    <mergeCell ref="B25:D25"/>
    <mergeCell ref="B26:D26"/>
    <mergeCell ref="B27:D27"/>
    <mergeCell ref="B28:D28"/>
    <mergeCell ref="B29:D29"/>
    <mergeCell ref="B36:H36"/>
    <mergeCell ref="B37:H37"/>
    <mergeCell ref="B38:D38"/>
    <mergeCell ref="B39:D39"/>
    <mergeCell ref="B40:D40"/>
    <mergeCell ref="E45:F46"/>
    <mergeCell ref="B35:H35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0">
    <tabColor rgb="FFC000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28515625" style="32" customWidth="1"/>
    <col min="4" max="4" width="16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1682</v>
      </c>
      <c r="E5" s="1260" t="s">
        <v>421</v>
      </c>
      <c r="F5" s="33" t="str">
        <f>VLOOKUP(F6,OBRAS!A1:B25,2,FALSE)</f>
        <v>EL TAJO</v>
      </c>
      <c r="G5" s="1670" t="s">
        <v>423</v>
      </c>
      <c r="H5" s="1674">
        <v>46146</v>
      </c>
    </row>
    <row r="6" spans="2:8" ht="15.75" thickBot="1" x14ac:dyDescent="0.3">
      <c r="B6" s="1669"/>
      <c r="C6" s="1671"/>
      <c r="D6" s="1673"/>
      <c r="E6" s="1261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46</v>
      </c>
      <c r="D7" s="36"/>
      <c r="E7" s="36"/>
      <c r="F7" s="35" t="s">
        <v>429</v>
      </c>
      <c r="G7" s="36" t="str">
        <f>VLOOKUP(C7,'BASE DATOS'!A1:J107,7,FALSE)</f>
        <v>facturacion@basei.com.mx</v>
      </c>
      <c r="H7" s="41"/>
    </row>
    <row r="8" spans="2:8" x14ac:dyDescent="0.25">
      <c r="B8" s="40" t="s">
        <v>425</v>
      </c>
      <c r="C8" s="38" t="str">
        <f>VLOOKUP(C7,'BASE DATOS'!A1:J108,3,FALSE)</f>
        <v>GUADALAJARA, JALISCO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GUADALAJARA, JCO</v>
      </c>
      <c r="D9" s="38"/>
      <c r="E9" s="38"/>
      <c r="F9" s="37" t="s">
        <v>431</v>
      </c>
      <c r="G9" s="50">
        <f>VLOOKUP(C7,'BASE DATOS'!A1:J109,9,FALSE)</f>
        <v>45601</v>
      </c>
      <c r="H9" s="42"/>
    </row>
    <row r="10" spans="2:8" x14ac:dyDescent="0.25">
      <c r="B10" s="40" t="s">
        <v>427</v>
      </c>
      <c r="C10" s="38" t="str">
        <f>VLOOKUP(C7,'BASE DATOS'!A1:J110,2,FALSE)</f>
        <v>DBA100126LU2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33 13481856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6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1683</v>
      </c>
      <c r="C13" s="1679"/>
      <c r="D13" s="1679"/>
      <c r="E13" s="60">
        <v>2</v>
      </c>
      <c r="F13" s="60" t="s">
        <v>449</v>
      </c>
      <c r="G13" s="62">
        <v>6000</v>
      </c>
      <c r="H13" s="56">
        <f>+E13*G13</f>
        <v>12000</v>
      </c>
    </row>
    <row r="14" spans="2:8" s="57" customFormat="1" ht="18.75" x14ac:dyDescent="0.3">
      <c r="B14" s="2647" t="s">
        <v>1684</v>
      </c>
      <c r="C14" s="2648"/>
      <c r="D14" s="2648"/>
      <c r="E14" s="1280"/>
      <c r="F14" s="1280"/>
      <c r="G14" s="1281"/>
      <c r="H14" s="1278">
        <f>+E14*G14</f>
        <v>0</v>
      </c>
    </row>
    <row r="15" spans="2:8" s="57" customFormat="1" ht="18.75" x14ac:dyDescent="0.3">
      <c r="B15" s="2653" t="s">
        <v>560</v>
      </c>
      <c r="C15" s="2654"/>
      <c r="D15" s="2654"/>
      <c r="E15" s="1280"/>
      <c r="F15" s="1280"/>
      <c r="G15" s="1281"/>
      <c r="H15" s="1278">
        <f t="shared" ref="H15:H24" si="0">+E15*G15</f>
        <v>0</v>
      </c>
    </row>
    <row r="16" spans="2:8" s="57" customFormat="1" ht="18.75" x14ac:dyDescent="0.3">
      <c r="B16" s="2647"/>
      <c r="C16" s="2648"/>
      <c r="D16" s="2648"/>
      <c r="E16" s="1280"/>
      <c r="F16" s="1280"/>
      <c r="G16" s="1281"/>
      <c r="H16" s="1278">
        <f t="shared" si="0"/>
        <v>0</v>
      </c>
    </row>
    <row r="17" spans="2:8" s="57" customFormat="1" ht="18.75" x14ac:dyDescent="0.3">
      <c r="B17" s="2647"/>
      <c r="C17" s="2648"/>
      <c r="D17" s="2648"/>
      <c r="E17" s="1280"/>
      <c r="F17" s="1280"/>
      <c r="G17" s="1281"/>
      <c r="H17" s="1278">
        <f t="shared" si="0"/>
        <v>0</v>
      </c>
    </row>
    <row r="18" spans="2:8" s="57" customFormat="1" ht="18.75" x14ac:dyDescent="0.3">
      <c r="B18" s="2647"/>
      <c r="C18" s="2648"/>
      <c r="D18" s="2648"/>
      <c r="E18" s="1280"/>
      <c r="F18" s="1280"/>
      <c r="G18" s="1281"/>
      <c r="H18" s="1278">
        <f t="shared" si="0"/>
        <v>0</v>
      </c>
    </row>
    <row r="19" spans="2:8" s="57" customFormat="1" ht="18.75" x14ac:dyDescent="0.3">
      <c r="B19" s="2647"/>
      <c r="C19" s="2648"/>
      <c r="D19" s="2648"/>
      <c r="E19" s="1280"/>
      <c r="F19" s="1280"/>
      <c r="G19" s="1281"/>
      <c r="H19" s="1278">
        <f t="shared" si="0"/>
        <v>0</v>
      </c>
    </row>
    <row r="20" spans="2:8" s="57" customFormat="1" ht="18.75" x14ac:dyDescent="0.3">
      <c r="B20" s="2647"/>
      <c r="C20" s="2648"/>
      <c r="D20" s="2648"/>
      <c r="E20" s="1280"/>
      <c r="F20" s="1280"/>
      <c r="G20" s="1281"/>
      <c r="H20" s="1278">
        <f t="shared" si="0"/>
        <v>0</v>
      </c>
    </row>
    <row r="21" spans="2:8" s="57" customFormat="1" ht="18.75" x14ac:dyDescent="0.3">
      <c r="B21" s="2647"/>
      <c r="C21" s="2648"/>
      <c r="D21" s="2648"/>
      <c r="E21" s="1280"/>
      <c r="F21" s="1280"/>
      <c r="G21" s="1281"/>
      <c r="H21" s="1278">
        <f t="shared" si="0"/>
        <v>0</v>
      </c>
    </row>
    <row r="22" spans="2:8" s="57" customFormat="1" ht="18.75" x14ac:dyDescent="0.3">
      <c r="B22" s="2647"/>
      <c r="C22" s="2648"/>
      <c r="D22" s="2648"/>
      <c r="E22" s="1280"/>
      <c r="F22" s="1280"/>
      <c r="G22" s="1281"/>
      <c r="H22" s="1278">
        <f t="shared" si="0"/>
        <v>0</v>
      </c>
    </row>
    <row r="23" spans="2:8" s="57" customFormat="1" ht="18.75" x14ac:dyDescent="0.3">
      <c r="B23" s="2647"/>
      <c r="C23" s="2648"/>
      <c r="D23" s="2648"/>
      <c r="E23" s="1280"/>
      <c r="F23" s="1280"/>
      <c r="G23" s="1281"/>
      <c r="H23" s="1278">
        <f t="shared" si="0"/>
        <v>0</v>
      </c>
    </row>
    <row r="24" spans="2:8" s="57" customFormat="1" ht="18.75" x14ac:dyDescent="0.3">
      <c r="B24" s="2647"/>
      <c r="C24" s="2648"/>
      <c r="D24" s="2648"/>
      <c r="E24" s="1280"/>
      <c r="F24" s="1280"/>
      <c r="G24" s="1281"/>
      <c r="H24" s="1278">
        <f t="shared" si="0"/>
        <v>0</v>
      </c>
    </row>
    <row r="25" spans="2:8" s="57" customFormat="1" ht="18.75" x14ac:dyDescent="0.3">
      <c r="B25" s="2647"/>
      <c r="C25" s="2648"/>
      <c r="D25" s="2648"/>
      <c r="E25" s="1280"/>
      <c r="F25" s="1280"/>
      <c r="G25" s="1281"/>
      <c r="H25" s="127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49"/>
      <c r="C33" s="2650"/>
      <c r="D33" s="2650"/>
      <c r="E33" s="1274"/>
      <c r="F33" s="1274"/>
      <c r="G33" s="1274"/>
      <c r="H33" s="1276"/>
    </row>
    <row r="34" spans="2:8" x14ac:dyDescent="0.25">
      <c r="B34" s="2649"/>
      <c r="C34" s="2650"/>
      <c r="D34" s="2650"/>
      <c r="E34" s="1274"/>
      <c r="F34" s="1274"/>
      <c r="G34" s="1274"/>
      <c r="H34" s="1276"/>
    </row>
    <row r="35" spans="2:8" ht="15.75" thickBot="1" x14ac:dyDescent="0.3">
      <c r="B35" s="2651"/>
      <c r="C35" s="2652"/>
      <c r="D35" s="2652"/>
      <c r="E35" s="1275"/>
      <c r="F35" s="1275"/>
      <c r="G35" s="1275"/>
      <c r="H35" s="1277"/>
    </row>
    <row r="36" spans="2:8" ht="18.75" x14ac:dyDescent="0.3">
      <c r="G36" s="48" t="s">
        <v>443</v>
      </c>
      <c r="H36" s="64">
        <f>SUM(H13:H25)</f>
        <v>12000</v>
      </c>
    </row>
    <row r="37" spans="2:8" ht="18.75" x14ac:dyDescent="0.3">
      <c r="G37" s="48" t="s">
        <v>444</v>
      </c>
      <c r="H37" s="64">
        <f>+H36*0.16</f>
        <v>1920</v>
      </c>
    </row>
    <row r="38" spans="2:8" ht="19.5" thickBot="1" x14ac:dyDescent="0.35">
      <c r="G38" s="49" t="s">
        <v>445</v>
      </c>
      <c r="H38" s="65">
        <f>+H36+H37</f>
        <v>13920</v>
      </c>
    </row>
    <row r="40" spans="2:8" x14ac:dyDescent="0.25">
      <c r="B40" s="2643"/>
      <c r="C40" s="2643"/>
      <c r="D40" s="2643"/>
      <c r="E40" s="2643"/>
      <c r="F40" s="2643"/>
    </row>
    <row r="41" spans="2:8" x14ac:dyDescent="0.25">
      <c r="B41" s="2643"/>
      <c r="C41" s="2643"/>
      <c r="D41" s="2643"/>
      <c r="E41" s="2643"/>
      <c r="F41" s="2643"/>
    </row>
    <row r="42" spans="2:8" x14ac:dyDescent="0.25">
      <c r="B42" s="2646" t="s">
        <v>446</v>
      </c>
      <c r="C42" s="2646"/>
      <c r="D42" s="2646"/>
      <c r="E42" s="2646" t="s">
        <v>447</v>
      </c>
      <c r="F42" s="26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1">
    <tabColor rgb="FFC000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" style="32" customWidth="1"/>
    <col min="4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1685</v>
      </c>
      <c r="E5" s="1260" t="s">
        <v>421</v>
      </c>
      <c r="F5" s="33" t="str">
        <f>VLOOKUP(F6,OBRAS!A1:B25,2,FALSE)</f>
        <v>EL TAJO</v>
      </c>
      <c r="G5" s="1670" t="s">
        <v>423</v>
      </c>
      <c r="H5" s="1674">
        <v>46147</v>
      </c>
    </row>
    <row r="6" spans="2:8" ht="15.75" thickBot="1" x14ac:dyDescent="0.3">
      <c r="B6" s="1669"/>
      <c r="C6" s="1671"/>
      <c r="D6" s="1673"/>
      <c r="E6" s="1261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46</v>
      </c>
      <c r="D7" s="36"/>
      <c r="E7" s="36"/>
      <c r="F7" s="35" t="s">
        <v>429</v>
      </c>
      <c r="G7" s="36" t="str">
        <f>VLOOKUP(C7,'BASE DATOS'!A1:J107,7,FALSE)</f>
        <v>facturacion@basei.com.mx</v>
      </c>
      <c r="H7" s="41"/>
    </row>
    <row r="8" spans="2:8" x14ac:dyDescent="0.25">
      <c r="B8" s="40" t="s">
        <v>425</v>
      </c>
      <c r="C8" s="38" t="str">
        <f>VLOOKUP(C7,'BASE DATOS'!A1:J108,3,FALSE)</f>
        <v>GUADALAJARA, JALISCO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GUADALAJARA, JCO</v>
      </c>
      <c r="D9" s="38"/>
      <c r="E9" s="38"/>
      <c r="F9" s="37" t="s">
        <v>431</v>
      </c>
      <c r="G9" s="50">
        <f>VLOOKUP(C7,'BASE DATOS'!A1:J109,9,FALSE)</f>
        <v>45601</v>
      </c>
      <c r="H9" s="42"/>
    </row>
    <row r="10" spans="2:8" x14ac:dyDescent="0.25">
      <c r="B10" s="40" t="s">
        <v>427</v>
      </c>
      <c r="C10" s="38" t="str">
        <f>VLOOKUP(C7,'BASE DATOS'!A1:J110,2,FALSE)</f>
        <v>DBA100126LU2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33 13481856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6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1686</v>
      </c>
      <c r="C13" s="1679"/>
      <c r="D13" s="1679"/>
      <c r="E13" s="60">
        <v>1</v>
      </c>
      <c r="F13" s="60" t="s">
        <v>462</v>
      </c>
      <c r="G13" s="62">
        <v>247.43</v>
      </c>
      <c r="H13" s="56">
        <f>+E13*G13</f>
        <v>247.43</v>
      </c>
    </row>
    <row r="14" spans="2:8" s="57" customFormat="1" ht="18.75" x14ac:dyDescent="0.3">
      <c r="B14" s="2647" t="s">
        <v>1687</v>
      </c>
      <c r="C14" s="2648"/>
      <c r="D14" s="2648"/>
      <c r="E14" s="1280">
        <v>1</v>
      </c>
      <c r="F14" s="1280" t="s">
        <v>462</v>
      </c>
      <c r="G14" s="1281">
        <v>3000</v>
      </c>
      <c r="H14" s="1278">
        <f>+E14*G14</f>
        <v>3000</v>
      </c>
    </row>
    <row r="15" spans="2:8" s="57" customFormat="1" ht="18.75" x14ac:dyDescent="0.3">
      <c r="B15" s="2647" t="s">
        <v>1688</v>
      </c>
      <c r="C15" s="2648"/>
      <c r="D15" s="2648"/>
      <c r="E15" s="1280"/>
      <c r="F15" s="1280"/>
      <c r="G15" s="1281"/>
      <c r="H15" s="1278">
        <f t="shared" ref="H15:H24" si="0">+E15*G15</f>
        <v>0</v>
      </c>
    </row>
    <row r="16" spans="2:8" s="57" customFormat="1" ht="18.75" x14ac:dyDescent="0.3">
      <c r="B16" s="2653" t="s">
        <v>560</v>
      </c>
      <c r="C16" s="2654"/>
      <c r="D16" s="2654"/>
      <c r="E16" s="1280"/>
      <c r="F16" s="1280"/>
      <c r="G16" s="1281"/>
      <c r="H16" s="1278">
        <f t="shared" si="0"/>
        <v>0</v>
      </c>
    </row>
    <row r="17" spans="2:8" s="57" customFormat="1" ht="18.75" x14ac:dyDescent="0.3">
      <c r="B17" s="2647"/>
      <c r="C17" s="2648"/>
      <c r="D17" s="2648"/>
      <c r="E17" s="1280"/>
      <c r="F17" s="1280"/>
      <c r="G17" s="1281"/>
      <c r="H17" s="1278">
        <f t="shared" si="0"/>
        <v>0</v>
      </c>
    </row>
    <row r="18" spans="2:8" s="57" customFormat="1" ht="18.75" x14ac:dyDescent="0.3">
      <c r="B18" s="2647"/>
      <c r="C18" s="2648"/>
      <c r="D18" s="2648"/>
      <c r="E18" s="1280"/>
      <c r="F18" s="1280"/>
      <c r="G18" s="1281"/>
      <c r="H18" s="1278">
        <f t="shared" si="0"/>
        <v>0</v>
      </c>
    </row>
    <row r="19" spans="2:8" s="57" customFormat="1" ht="18.75" x14ac:dyDescent="0.3">
      <c r="B19" s="2647"/>
      <c r="C19" s="2648"/>
      <c r="D19" s="2648"/>
      <c r="E19" s="1280"/>
      <c r="F19" s="1280"/>
      <c r="G19" s="1281"/>
      <c r="H19" s="1278">
        <f t="shared" si="0"/>
        <v>0</v>
      </c>
    </row>
    <row r="20" spans="2:8" s="57" customFormat="1" ht="18.75" x14ac:dyDescent="0.3">
      <c r="B20" s="2647"/>
      <c r="C20" s="2648"/>
      <c r="D20" s="2648"/>
      <c r="E20" s="1280"/>
      <c r="F20" s="1280"/>
      <c r="G20" s="1281"/>
      <c r="H20" s="1278">
        <f t="shared" si="0"/>
        <v>0</v>
      </c>
    </row>
    <row r="21" spans="2:8" s="57" customFormat="1" ht="18.75" x14ac:dyDescent="0.3">
      <c r="B21" s="2647"/>
      <c r="C21" s="2648"/>
      <c r="D21" s="2648"/>
      <c r="E21" s="1280"/>
      <c r="F21" s="1280"/>
      <c r="G21" s="1281"/>
      <c r="H21" s="1278">
        <f t="shared" si="0"/>
        <v>0</v>
      </c>
    </row>
    <row r="22" spans="2:8" s="57" customFormat="1" ht="18.75" x14ac:dyDescent="0.3">
      <c r="B22" s="2647"/>
      <c r="C22" s="2648"/>
      <c r="D22" s="2648"/>
      <c r="E22" s="1280"/>
      <c r="F22" s="1280"/>
      <c r="G22" s="1281"/>
      <c r="H22" s="1278">
        <f t="shared" si="0"/>
        <v>0</v>
      </c>
    </row>
    <row r="23" spans="2:8" s="57" customFormat="1" ht="18.75" x14ac:dyDescent="0.3">
      <c r="B23" s="2647"/>
      <c r="C23" s="2648"/>
      <c r="D23" s="2648"/>
      <c r="E23" s="1280"/>
      <c r="F23" s="1280"/>
      <c r="G23" s="1281"/>
      <c r="H23" s="1278">
        <f t="shared" si="0"/>
        <v>0</v>
      </c>
    </row>
    <row r="24" spans="2:8" s="57" customFormat="1" ht="18.75" x14ac:dyDescent="0.3">
      <c r="B24" s="2647"/>
      <c r="C24" s="2648"/>
      <c r="D24" s="2648"/>
      <c r="E24" s="1280"/>
      <c r="F24" s="1280"/>
      <c r="G24" s="1281"/>
      <c r="H24" s="1278">
        <f t="shared" si="0"/>
        <v>0</v>
      </c>
    </row>
    <row r="25" spans="2:8" s="57" customFormat="1" ht="18.75" x14ac:dyDescent="0.3">
      <c r="B25" s="2647"/>
      <c r="C25" s="2648"/>
      <c r="D25" s="2648"/>
      <c r="E25" s="1280"/>
      <c r="F25" s="1280"/>
      <c r="G25" s="1281"/>
      <c r="H25" s="127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49"/>
      <c r="C33" s="2650"/>
      <c r="D33" s="2650"/>
      <c r="E33" s="1274"/>
      <c r="F33" s="1274"/>
      <c r="G33" s="1274"/>
      <c r="H33" s="1276"/>
    </row>
    <row r="34" spans="2:8" x14ac:dyDescent="0.25">
      <c r="B34" s="2649"/>
      <c r="C34" s="2650"/>
      <c r="D34" s="2650"/>
      <c r="E34" s="1274"/>
      <c r="F34" s="1274"/>
      <c r="G34" s="1274"/>
      <c r="H34" s="1276"/>
    </row>
    <row r="35" spans="2:8" ht="15.75" thickBot="1" x14ac:dyDescent="0.3">
      <c r="B35" s="2651"/>
      <c r="C35" s="2652"/>
      <c r="D35" s="2652"/>
      <c r="E35" s="1275"/>
      <c r="F35" s="1275"/>
      <c r="G35" s="1275"/>
      <c r="H35" s="1277"/>
    </row>
    <row r="36" spans="2:8" ht="18.75" x14ac:dyDescent="0.3">
      <c r="G36" s="48" t="s">
        <v>443</v>
      </c>
      <c r="H36" s="64">
        <f>SUM(H13:H25)</f>
        <v>3247.43</v>
      </c>
    </row>
    <row r="37" spans="2:8" ht="18.75" x14ac:dyDescent="0.3">
      <c r="G37" s="48" t="s">
        <v>444</v>
      </c>
      <c r="H37" s="64">
        <f>+H36*0.16</f>
        <v>519.58879999999999</v>
      </c>
    </row>
    <row r="38" spans="2:8" ht="19.5" thickBot="1" x14ac:dyDescent="0.35">
      <c r="G38" s="49" t="s">
        <v>445</v>
      </c>
      <c r="H38" s="65">
        <f>+H36+H37</f>
        <v>3767.0187999999998</v>
      </c>
    </row>
    <row r="40" spans="2:8" x14ac:dyDescent="0.25">
      <c r="B40" s="2643"/>
      <c r="C40" s="2643"/>
      <c r="D40" s="2643"/>
      <c r="E40" s="2643"/>
      <c r="F40" s="2643"/>
    </row>
    <row r="41" spans="2:8" x14ac:dyDescent="0.25">
      <c r="B41" s="2643"/>
      <c r="C41" s="2643"/>
      <c r="D41" s="2643"/>
      <c r="E41" s="2643"/>
      <c r="F41" s="2643"/>
    </row>
    <row r="42" spans="2:8" x14ac:dyDescent="0.25">
      <c r="B42" s="2646" t="s">
        <v>446</v>
      </c>
      <c r="C42" s="2646"/>
      <c r="D42" s="2646"/>
      <c r="E42" s="2646" t="s">
        <v>447</v>
      </c>
      <c r="F42" s="26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2">
    <tabColor rgb="FFC000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28515625" style="32" customWidth="1"/>
    <col min="4" max="4" width="17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-1901</v>
      </c>
      <c r="E5" s="1260" t="s">
        <v>421</v>
      </c>
      <c r="F5" s="33" t="str">
        <f>VLOOKUP(F6,OBRAS!A1:B25,2,FALSE)</f>
        <v>VALENC, ENSINO, TAJO</v>
      </c>
      <c r="G5" s="1670" t="s">
        <v>423</v>
      </c>
      <c r="H5" s="1674">
        <v>46147</v>
      </c>
    </row>
    <row r="6" spans="2:8" ht="15.75" thickBot="1" x14ac:dyDescent="0.3">
      <c r="B6" s="1669"/>
      <c r="C6" s="1671"/>
      <c r="D6" s="1673"/>
      <c r="E6" s="1261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46</v>
      </c>
      <c r="D7" s="36"/>
      <c r="E7" s="36"/>
      <c r="F7" s="35" t="s">
        <v>429</v>
      </c>
      <c r="G7" s="36" t="str">
        <f>VLOOKUP(C7,'BASE DATOS'!A1:J107,7,FALSE)</f>
        <v>facturacion@basei.com.mx</v>
      </c>
      <c r="H7" s="41"/>
    </row>
    <row r="8" spans="2:8" x14ac:dyDescent="0.25">
      <c r="B8" s="40" t="s">
        <v>425</v>
      </c>
      <c r="C8" s="38" t="str">
        <f>VLOOKUP(C7,'BASE DATOS'!A1:J108,3,FALSE)</f>
        <v>GUADALAJARA, JALISCO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GUADALAJARA, JCO</v>
      </c>
      <c r="D9" s="38"/>
      <c r="E9" s="38"/>
      <c r="F9" s="37" t="s">
        <v>431</v>
      </c>
      <c r="G9" s="50">
        <f>VLOOKUP(C7,'BASE DATOS'!A1:J109,9,FALSE)</f>
        <v>45601</v>
      </c>
      <c r="H9" s="42"/>
    </row>
    <row r="10" spans="2:8" x14ac:dyDescent="0.25">
      <c r="B10" s="40" t="s">
        <v>427</v>
      </c>
      <c r="C10" s="38" t="str">
        <f>VLOOKUP(C7,'BASE DATOS'!A1:J110,2,FALSE)</f>
        <v>DBA100126LU2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33 13481856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6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1689</v>
      </c>
      <c r="C13" s="1679"/>
      <c r="D13" s="1679"/>
      <c r="E13" s="60">
        <v>1</v>
      </c>
      <c r="F13" s="60" t="s">
        <v>449</v>
      </c>
      <c r="G13" s="62">
        <v>8500</v>
      </c>
      <c r="H13" s="56">
        <f>+E13*G13</f>
        <v>8500</v>
      </c>
    </row>
    <row r="14" spans="2:8" s="57" customFormat="1" ht="18.75" x14ac:dyDescent="0.3">
      <c r="B14" s="2647" t="s">
        <v>1683</v>
      </c>
      <c r="C14" s="2648"/>
      <c r="D14" s="2648"/>
      <c r="E14" s="1280">
        <v>3</v>
      </c>
      <c r="F14" s="1280" t="s">
        <v>449</v>
      </c>
      <c r="G14" s="1281">
        <v>6000</v>
      </c>
      <c r="H14" s="1278">
        <f>+E14*G14</f>
        <v>18000</v>
      </c>
    </row>
    <row r="15" spans="2:8" s="57" customFormat="1" ht="18.75" x14ac:dyDescent="0.3">
      <c r="B15" s="2653" t="s">
        <v>703</v>
      </c>
      <c r="C15" s="2654"/>
      <c r="D15" s="2654"/>
      <c r="E15" s="1280"/>
      <c r="F15" s="1280"/>
      <c r="G15" s="1281"/>
      <c r="H15" s="1278">
        <f t="shared" ref="H15:H24" si="0">+E15*G15</f>
        <v>0</v>
      </c>
    </row>
    <row r="16" spans="2:8" s="57" customFormat="1" ht="18.75" x14ac:dyDescent="0.3">
      <c r="B16" s="2647"/>
      <c r="C16" s="2648"/>
      <c r="D16" s="2648"/>
      <c r="E16" s="1280"/>
      <c r="F16" s="1280"/>
      <c r="G16" s="1281"/>
      <c r="H16" s="1278">
        <f t="shared" si="0"/>
        <v>0</v>
      </c>
    </row>
    <row r="17" spans="2:8" s="57" customFormat="1" ht="18.75" x14ac:dyDescent="0.3">
      <c r="B17" s="2647"/>
      <c r="C17" s="2648"/>
      <c r="D17" s="2648"/>
      <c r="E17" s="1280"/>
      <c r="F17" s="1280"/>
      <c r="G17" s="1281"/>
      <c r="H17" s="1278">
        <f t="shared" si="0"/>
        <v>0</v>
      </c>
    </row>
    <row r="18" spans="2:8" s="57" customFormat="1" ht="18.75" x14ac:dyDescent="0.3">
      <c r="B18" s="2647"/>
      <c r="C18" s="2648"/>
      <c r="D18" s="2648"/>
      <c r="E18" s="1280"/>
      <c r="F18" s="1280"/>
      <c r="G18" s="1281"/>
      <c r="H18" s="1278">
        <f t="shared" si="0"/>
        <v>0</v>
      </c>
    </row>
    <row r="19" spans="2:8" s="57" customFormat="1" ht="18.75" x14ac:dyDescent="0.3">
      <c r="B19" s="2647"/>
      <c r="C19" s="2648"/>
      <c r="D19" s="2648"/>
      <c r="E19" s="1280"/>
      <c r="F19" s="1280"/>
      <c r="G19" s="1281"/>
      <c r="H19" s="1278">
        <f t="shared" si="0"/>
        <v>0</v>
      </c>
    </row>
    <row r="20" spans="2:8" s="57" customFormat="1" ht="18.75" x14ac:dyDescent="0.3">
      <c r="B20" s="2647"/>
      <c r="C20" s="2648"/>
      <c r="D20" s="2648"/>
      <c r="E20" s="1280"/>
      <c r="F20" s="1280"/>
      <c r="G20" s="1281"/>
      <c r="H20" s="1278">
        <f t="shared" si="0"/>
        <v>0</v>
      </c>
    </row>
    <row r="21" spans="2:8" s="57" customFormat="1" ht="18.75" x14ac:dyDescent="0.3">
      <c r="B21" s="2647"/>
      <c r="C21" s="2648"/>
      <c r="D21" s="2648"/>
      <c r="E21" s="1280"/>
      <c r="F21" s="1280"/>
      <c r="G21" s="1281"/>
      <c r="H21" s="1278">
        <f t="shared" si="0"/>
        <v>0</v>
      </c>
    </row>
    <row r="22" spans="2:8" s="57" customFormat="1" ht="18.75" x14ac:dyDescent="0.3">
      <c r="B22" s="2647"/>
      <c r="C22" s="2648"/>
      <c r="D22" s="2648"/>
      <c r="E22" s="1280"/>
      <c r="F22" s="1280"/>
      <c r="G22" s="1281"/>
      <c r="H22" s="1278">
        <f t="shared" si="0"/>
        <v>0</v>
      </c>
    </row>
    <row r="23" spans="2:8" s="57" customFormat="1" ht="18.75" x14ac:dyDescent="0.3">
      <c r="B23" s="2647"/>
      <c r="C23" s="2648"/>
      <c r="D23" s="2648"/>
      <c r="E23" s="1280"/>
      <c r="F23" s="1280"/>
      <c r="G23" s="1281"/>
      <c r="H23" s="1278">
        <f t="shared" si="0"/>
        <v>0</v>
      </c>
    </row>
    <row r="24" spans="2:8" s="57" customFormat="1" ht="18.75" x14ac:dyDescent="0.3">
      <c r="B24" s="2647"/>
      <c r="C24" s="2648"/>
      <c r="D24" s="2648"/>
      <c r="E24" s="1280"/>
      <c r="F24" s="1280"/>
      <c r="G24" s="1281"/>
      <c r="H24" s="1278">
        <f t="shared" si="0"/>
        <v>0</v>
      </c>
    </row>
    <row r="25" spans="2:8" s="57" customFormat="1" ht="18.75" x14ac:dyDescent="0.3">
      <c r="B25" s="2647"/>
      <c r="C25" s="2648"/>
      <c r="D25" s="2648"/>
      <c r="E25" s="1280"/>
      <c r="F25" s="1280"/>
      <c r="G25" s="1281"/>
      <c r="H25" s="127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49"/>
      <c r="C33" s="2650"/>
      <c r="D33" s="2650"/>
      <c r="E33" s="1274"/>
      <c r="F33" s="1274"/>
      <c r="G33" s="1274"/>
      <c r="H33" s="1276"/>
    </row>
    <row r="34" spans="2:8" x14ac:dyDescent="0.25">
      <c r="B34" s="2649"/>
      <c r="C34" s="2650"/>
      <c r="D34" s="2650"/>
      <c r="E34" s="1274"/>
      <c r="F34" s="1274"/>
      <c r="G34" s="1274"/>
      <c r="H34" s="1276"/>
    </row>
    <row r="35" spans="2:8" ht="15.75" thickBot="1" x14ac:dyDescent="0.3">
      <c r="B35" s="2651"/>
      <c r="C35" s="2652"/>
      <c r="D35" s="2652"/>
      <c r="E35" s="1275"/>
      <c r="F35" s="1275"/>
      <c r="G35" s="1275"/>
      <c r="H35" s="1277"/>
    </row>
    <row r="36" spans="2:8" ht="18.75" x14ac:dyDescent="0.3">
      <c r="G36" s="48" t="s">
        <v>443</v>
      </c>
      <c r="H36" s="64">
        <f>SUM(H13:H25)</f>
        <v>26500</v>
      </c>
    </row>
    <row r="37" spans="2:8" ht="18.75" x14ac:dyDescent="0.3">
      <c r="G37" s="48" t="s">
        <v>444</v>
      </c>
      <c r="H37" s="64">
        <f>+H36*0.16</f>
        <v>4240</v>
      </c>
    </row>
    <row r="38" spans="2:8" ht="19.5" thickBot="1" x14ac:dyDescent="0.35">
      <c r="G38" s="49" t="s">
        <v>445</v>
      </c>
      <c r="H38" s="65">
        <f>+H36+H37</f>
        <v>30740</v>
      </c>
    </row>
    <row r="40" spans="2:8" x14ac:dyDescent="0.25">
      <c r="B40" s="2643"/>
      <c r="C40" s="2643"/>
      <c r="D40" s="2643"/>
      <c r="E40" s="2643"/>
      <c r="F40" s="2643"/>
    </row>
    <row r="41" spans="2:8" x14ac:dyDescent="0.25">
      <c r="B41" s="2643"/>
      <c r="C41" s="2643"/>
      <c r="D41" s="2643"/>
      <c r="E41" s="2643"/>
      <c r="F41" s="2643"/>
    </row>
    <row r="42" spans="2:8" x14ac:dyDescent="0.25">
      <c r="B42" s="2646" t="s">
        <v>446</v>
      </c>
      <c r="C42" s="2646"/>
      <c r="D42" s="2646"/>
      <c r="E42" s="2646" t="s">
        <v>447</v>
      </c>
      <c r="F42" s="26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3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7109375" style="32" customWidth="1"/>
    <col min="4" max="4" width="15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1690</v>
      </c>
      <c r="E5" s="1260" t="s">
        <v>421</v>
      </c>
      <c r="F5" s="33" t="str">
        <f>VLOOKUP(F6,OBRAS!A1:B25,2,FALSE)</f>
        <v>LA VALENCIA</v>
      </c>
      <c r="G5" s="1670" t="s">
        <v>423</v>
      </c>
      <c r="H5" s="1674">
        <v>46147</v>
      </c>
    </row>
    <row r="6" spans="2:8" ht="15.75" thickBot="1" x14ac:dyDescent="0.3">
      <c r="B6" s="1669"/>
      <c r="C6" s="1671"/>
      <c r="D6" s="1673"/>
      <c r="E6" s="1261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DATOS'!A1:J107,7,FALSE)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DATOS'!A1:J108,3,FALSE)</f>
        <v>AV. MEXICO JAPON #412 INT. 55 MICROPARQUE INDUSTRIAL</v>
      </c>
      <c r="D8" s="38"/>
      <c r="E8" s="38"/>
      <c r="F8" s="37" t="s">
        <v>430</v>
      </c>
      <c r="G8" s="38" t="str">
        <f>VLOOKUP(C7,'BASE DATOS'!A1:J108,8,FALSE)</f>
        <v>LUBRICANTES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LBA880808D36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6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746</v>
      </c>
      <c r="C13" s="1679"/>
      <c r="D13" s="1679"/>
      <c r="E13" s="60">
        <v>2</v>
      </c>
      <c r="F13" s="60" t="s">
        <v>449</v>
      </c>
      <c r="G13" s="62">
        <v>414.2</v>
      </c>
      <c r="H13" s="56">
        <f>+E13*G13</f>
        <v>828.4</v>
      </c>
    </row>
    <row r="14" spans="2:8" s="57" customFormat="1" ht="18.75" x14ac:dyDescent="0.3">
      <c r="B14" s="2653" t="s">
        <v>578</v>
      </c>
      <c r="C14" s="2654"/>
      <c r="D14" s="2654"/>
      <c r="E14" s="1280"/>
      <c r="F14" s="1280"/>
      <c r="G14" s="1281"/>
      <c r="H14" s="1278">
        <f>+E14*G14</f>
        <v>0</v>
      </c>
    </row>
    <row r="15" spans="2:8" s="57" customFormat="1" ht="18.75" x14ac:dyDescent="0.3">
      <c r="B15" s="2647" t="s">
        <v>746</v>
      </c>
      <c r="C15" s="2648"/>
      <c r="D15" s="2648"/>
      <c r="E15" s="1280">
        <v>2</v>
      </c>
      <c r="F15" s="1280" t="s">
        <v>449</v>
      </c>
      <c r="G15" s="1281">
        <v>414.2</v>
      </c>
      <c r="H15" s="1278">
        <f t="shared" ref="H15:H24" si="0">+E15*G15</f>
        <v>828.4</v>
      </c>
    </row>
    <row r="16" spans="2:8" s="57" customFormat="1" ht="18.75" x14ac:dyDescent="0.3">
      <c r="B16" s="2653" t="s">
        <v>1435</v>
      </c>
      <c r="C16" s="2654"/>
      <c r="D16" s="2654"/>
      <c r="E16" s="1280"/>
      <c r="F16" s="1280"/>
      <c r="G16" s="1281"/>
      <c r="H16" s="1278">
        <f t="shared" si="0"/>
        <v>0</v>
      </c>
    </row>
    <row r="17" spans="2:8" s="57" customFormat="1" ht="18.75" x14ac:dyDescent="0.3">
      <c r="B17" s="2647"/>
      <c r="C17" s="2648"/>
      <c r="D17" s="2648"/>
      <c r="E17" s="1280"/>
      <c r="F17" s="1280"/>
      <c r="G17" s="1281"/>
      <c r="H17" s="1278">
        <f t="shared" si="0"/>
        <v>0</v>
      </c>
    </row>
    <row r="18" spans="2:8" s="57" customFormat="1" ht="18.75" x14ac:dyDescent="0.3">
      <c r="B18" s="2647"/>
      <c r="C18" s="2648"/>
      <c r="D18" s="2648"/>
      <c r="E18" s="1280"/>
      <c r="F18" s="1280"/>
      <c r="G18" s="1281"/>
      <c r="H18" s="1278">
        <f t="shared" si="0"/>
        <v>0</v>
      </c>
    </row>
    <row r="19" spans="2:8" s="57" customFormat="1" ht="18.75" x14ac:dyDescent="0.3">
      <c r="B19" s="2647"/>
      <c r="C19" s="2648"/>
      <c r="D19" s="2648"/>
      <c r="E19" s="1280"/>
      <c r="F19" s="1280"/>
      <c r="G19" s="1281"/>
      <c r="H19" s="1278">
        <f t="shared" si="0"/>
        <v>0</v>
      </c>
    </row>
    <row r="20" spans="2:8" s="57" customFormat="1" ht="18.75" x14ac:dyDescent="0.3">
      <c r="B20" s="2647"/>
      <c r="C20" s="2648"/>
      <c r="D20" s="2648"/>
      <c r="E20" s="1280"/>
      <c r="F20" s="1280"/>
      <c r="G20" s="1281"/>
      <c r="H20" s="1278">
        <f t="shared" si="0"/>
        <v>0</v>
      </c>
    </row>
    <row r="21" spans="2:8" s="57" customFormat="1" ht="18.75" x14ac:dyDescent="0.3">
      <c r="B21" s="2647"/>
      <c r="C21" s="2648"/>
      <c r="D21" s="2648"/>
      <c r="E21" s="1280"/>
      <c r="F21" s="1280"/>
      <c r="G21" s="1281"/>
      <c r="H21" s="1278">
        <f t="shared" si="0"/>
        <v>0</v>
      </c>
    </row>
    <row r="22" spans="2:8" s="57" customFormat="1" ht="18.75" x14ac:dyDescent="0.3">
      <c r="B22" s="2647"/>
      <c r="C22" s="2648"/>
      <c r="D22" s="2648"/>
      <c r="E22" s="1280"/>
      <c r="F22" s="1280"/>
      <c r="G22" s="1281"/>
      <c r="H22" s="1278">
        <f t="shared" si="0"/>
        <v>0</v>
      </c>
    </row>
    <row r="23" spans="2:8" s="57" customFormat="1" ht="18.75" x14ac:dyDescent="0.3">
      <c r="B23" s="2647"/>
      <c r="C23" s="2648"/>
      <c r="D23" s="2648"/>
      <c r="E23" s="1280"/>
      <c r="F23" s="1280"/>
      <c r="G23" s="1281"/>
      <c r="H23" s="1278">
        <f t="shared" si="0"/>
        <v>0</v>
      </c>
    </row>
    <row r="24" spans="2:8" s="57" customFormat="1" ht="18.75" x14ac:dyDescent="0.3">
      <c r="B24" s="2647"/>
      <c r="C24" s="2648"/>
      <c r="D24" s="2648"/>
      <c r="E24" s="1280"/>
      <c r="F24" s="1280"/>
      <c r="G24" s="1281"/>
      <c r="H24" s="1278">
        <f t="shared" si="0"/>
        <v>0</v>
      </c>
    </row>
    <row r="25" spans="2:8" s="57" customFormat="1" ht="18.75" x14ac:dyDescent="0.3">
      <c r="B25" s="2647"/>
      <c r="C25" s="2648"/>
      <c r="D25" s="2648"/>
      <c r="E25" s="1280"/>
      <c r="F25" s="1280"/>
      <c r="G25" s="1281"/>
      <c r="H25" s="127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49"/>
      <c r="C33" s="2650"/>
      <c r="D33" s="2650"/>
      <c r="E33" s="1274"/>
      <c r="F33" s="1274"/>
      <c r="G33" s="1274"/>
      <c r="H33" s="1276"/>
    </row>
    <row r="34" spans="2:8" x14ac:dyDescent="0.25">
      <c r="B34" s="2649"/>
      <c r="C34" s="2650"/>
      <c r="D34" s="2650"/>
      <c r="E34" s="1274"/>
      <c r="F34" s="1274"/>
      <c r="G34" s="1274"/>
      <c r="H34" s="1276"/>
    </row>
    <row r="35" spans="2:8" ht="15.75" thickBot="1" x14ac:dyDescent="0.3">
      <c r="B35" s="2651"/>
      <c r="C35" s="2652"/>
      <c r="D35" s="2652"/>
      <c r="E35" s="1275"/>
      <c r="F35" s="1275"/>
      <c r="G35" s="1275"/>
      <c r="H35" s="1277"/>
    </row>
    <row r="36" spans="2:8" ht="18.75" x14ac:dyDescent="0.3">
      <c r="G36" s="48" t="s">
        <v>443</v>
      </c>
      <c r="H36" s="64">
        <f>SUM(H13:H25)</f>
        <v>1656.8</v>
      </c>
    </row>
    <row r="37" spans="2:8" ht="18.75" x14ac:dyDescent="0.3">
      <c r="G37" s="48" t="s">
        <v>444</v>
      </c>
      <c r="H37" s="64">
        <f>+H36*0.16</f>
        <v>265.08800000000002</v>
      </c>
    </row>
    <row r="38" spans="2:8" ht="19.5" thickBot="1" x14ac:dyDescent="0.35">
      <c r="G38" s="49" t="s">
        <v>445</v>
      </c>
      <c r="H38" s="65">
        <f>+H36+H37</f>
        <v>1921.8879999999999</v>
      </c>
    </row>
    <row r="40" spans="2:8" x14ac:dyDescent="0.25">
      <c r="B40" s="2643"/>
      <c r="C40" s="2643"/>
      <c r="D40" s="2643"/>
      <c r="E40" s="2643"/>
      <c r="F40" s="2643"/>
    </row>
    <row r="41" spans="2:8" x14ac:dyDescent="0.25">
      <c r="B41" s="2643"/>
      <c r="C41" s="2643"/>
      <c r="D41" s="2643"/>
      <c r="E41" s="2643"/>
      <c r="F41" s="2643"/>
    </row>
    <row r="42" spans="2:8" x14ac:dyDescent="0.25">
      <c r="B42" s="2646" t="s">
        <v>446</v>
      </c>
      <c r="C42" s="2646"/>
      <c r="D42" s="2646"/>
      <c r="E42" s="2646" t="s">
        <v>447</v>
      </c>
      <c r="F42" s="26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4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5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1692</v>
      </c>
      <c r="E5" s="1260" t="s">
        <v>421</v>
      </c>
      <c r="F5" s="33" t="str">
        <f>VLOOKUP(F6,OBRAS!A1:B25,2,FALSE)</f>
        <v>LA VALENCIA</v>
      </c>
      <c r="G5" s="1670" t="s">
        <v>423</v>
      </c>
      <c r="H5" s="1674">
        <v>46148</v>
      </c>
    </row>
    <row r="6" spans="2:8" ht="15.75" thickBot="1" x14ac:dyDescent="0.3">
      <c r="B6" s="1669"/>
      <c r="C6" s="1671"/>
      <c r="D6" s="1673"/>
      <c r="E6" s="1261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DATOS'!A1:J107,7,FALSE)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DATOS'!A1:J108,3,FALSE)</f>
        <v>AV. IRRIGACION #111-BIS COL. ALFREDO VAZQUEZ BONFIL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GAPA741116TQ6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6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1691</v>
      </c>
      <c r="C13" s="1679"/>
      <c r="D13" s="1679"/>
      <c r="E13" s="60">
        <v>1</v>
      </c>
      <c r="F13" s="60" t="s">
        <v>449</v>
      </c>
      <c r="G13" s="62">
        <v>1551.72</v>
      </c>
      <c r="H13" s="56">
        <f>+E13*G13</f>
        <v>1551.72</v>
      </c>
    </row>
    <row r="14" spans="2:8" s="57" customFormat="1" ht="18.75" x14ac:dyDescent="0.3">
      <c r="B14" s="2653" t="s">
        <v>481</v>
      </c>
      <c r="C14" s="2654"/>
      <c r="D14" s="2654"/>
      <c r="E14" s="1280"/>
      <c r="F14" s="1280"/>
      <c r="G14" s="1281"/>
      <c r="H14" s="1278">
        <f>+E14*G14</f>
        <v>0</v>
      </c>
    </row>
    <row r="15" spans="2:8" s="57" customFormat="1" ht="18.75" x14ac:dyDescent="0.3">
      <c r="B15" s="2647" t="s">
        <v>1691</v>
      </c>
      <c r="C15" s="2648"/>
      <c r="D15" s="2648"/>
      <c r="E15" s="1280">
        <v>1</v>
      </c>
      <c r="F15" s="1280" t="s">
        <v>449</v>
      </c>
      <c r="G15" s="1281">
        <v>1551.72</v>
      </c>
      <c r="H15" s="1278">
        <f t="shared" ref="H15:H24" si="0">+E15*G15</f>
        <v>1551.72</v>
      </c>
    </row>
    <row r="16" spans="2:8" s="57" customFormat="1" ht="18.75" x14ac:dyDescent="0.3">
      <c r="B16" s="2647" t="s">
        <v>1435</v>
      </c>
      <c r="C16" s="2648"/>
      <c r="D16" s="2648"/>
      <c r="E16" s="1280"/>
      <c r="F16" s="1280"/>
      <c r="G16" s="1281"/>
      <c r="H16" s="1278">
        <f t="shared" si="0"/>
        <v>0</v>
      </c>
    </row>
    <row r="17" spans="2:8" s="57" customFormat="1" ht="18.75" x14ac:dyDescent="0.3">
      <c r="B17" s="2647"/>
      <c r="C17" s="2648"/>
      <c r="D17" s="2648"/>
      <c r="E17" s="1280"/>
      <c r="F17" s="1280"/>
      <c r="G17" s="1281"/>
      <c r="H17" s="1278">
        <f t="shared" si="0"/>
        <v>0</v>
      </c>
    </row>
    <row r="18" spans="2:8" s="57" customFormat="1" ht="18.75" x14ac:dyDescent="0.3">
      <c r="B18" s="2647"/>
      <c r="C18" s="2648"/>
      <c r="D18" s="2648"/>
      <c r="E18" s="1280"/>
      <c r="F18" s="1280"/>
      <c r="G18" s="1281"/>
      <c r="H18" s="1278">
        <f t="shared" si="0"/>
        <v>0</v>
      </c>
    </row>
    <row r="19" spans="2:8" s="57" customFormat="1" ht="18.75" x14ac:dyDescent="0.3">
      <c r="B19" s="2647"/>
      <c r="C19" s="2648"/>
      <c r="D19" s="2648"/>
      <c r="E19" s="1280"/>
      <c r="F19" s="1280"/>
      <c r="G19" s="1281"/>
      <c r="H19" s="1278">
        <f t="shared" si="0"/>
        <v>0</v>
      </c>
    </row>
    <row r="20" spans="2:8" s="57" customFormat="1" ht="18.75" x14ac:dyDescent="0.3">
      <c r="B20" s="2647"/>
      <c r="C20" s="2648"/>
      <c r="D20" s="2648"/>
      <c r="E20" s="1280"/>
      <c r="F20" s="1280"/>
      <c r="G20" s="1281"/>
      <c r="H20" s="1278">
        <f t="shared" si="0"/>
        <v>0</v>
      </c>
    </row>
    <row r="21" spans="2:8" s="57" customFormat="1" ht="18.75" x14ac:dyDescent="0.3">
      <c r="B21" s="2647"/>
      <c r="C21" s="2648"/>
      <c r="D21" s="2648"/>
      <c r="E21" s="1280"/>
      <c r="F21" s="1280"/>
      <c r="G21" s="1281"/>
      <c r="H21" s="1278">
        <f t="shared" si="0"/>
        <v>0</v>
      </c>
    </row>
    <row r="22" spans="2:8" s="57" customFormat="1" ht="18.75" x14ac:dyDescent="0.3">
      <c r="B22" s="2647"/>
      <c r="C22" s="2648"/>
      <c r="D22" s="2648"/>
      <c r="E22" s="1280"/>
      <c r="F22" s="1280"/>
      <c r="G22" s="1281"/>
      <c r="H22" s="1278">
        <f t="shared" si="0"/>
        <v>0</v>
      </c>
    </row>
    <row r="23" spans="2:8" s="57" customFormat="1" ht="18.75" x14ac:dyDescent="0.3">
      <c r="B23" s="2647"/>
      <c r="C23" s="2648"/>
      <c r="D23" s="2648"/>
      <c r="E23" s="1280"/>
      <c r="F23" s="1280"/>
      <c r="G23" s="1281"/>
      <c r="H23" s="1278">
        <f t="shared" si="0"/>
        <v>0</v>
      </c>
    </row>
    <row r="24" spans="2:8" s="57" customFormat="1" ht="18.75" x14ac:dyDescent="0.3">
      <c r="B24" s="2647"/>
      <c r="C24" s="2648"/>
      <c r="D24" s="2648"/>
      <c r="E24" s="1280"/>
      <c r="F24" s="1280"/>
      <c r="G24" s="1281"/>
      <c r="H24" s="1278">
        <f t="shared" si="0"/>
        <v>0</v>
      </c>
    </row>
    <row r="25" spans="2:8" s="57" customFormat="1" ht="18.75" x14ac:dyDescent="0.3">
      <c r="B25" s="2647"/>
      <c r="C25" s="2648"/>
      <c r="D25" s="2648"/>
      <c r="E25" s="1280"/>
      <c r="F25" s="1280"/>
      <c r="G25" s="1281"/>
      <c r="H25" s="127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49"/>
      <c r="C33" s="2650"/>
      <c r="D33" s="2650"/>
      <c r="E33" s="1274"/>
      <c r="F33" s="1274"/>
      <c r="G33" s="1274"/>
      <c r="H33" s="1276"/>
    </row>
    <row r="34" spans="2:8" x14ac:dyDescent="0.25">
      <c r="B34" s="2649"/>
      <c r="C34" s="2650"/>
      <c r="D34" s="2650"/>
      <c r="E34" s="1274"/>
      <c r="F34" s="1274"/>
      <c r="G34" s="1274"/>
      <c r="H34" s="1276"/>
    </row>
    <row r="35" spans="2:8" ht="15.75" thickBot="1" x14ac:dyDescent="0.3">
      <c r="B35" s="2651"/>
      <c r="C35" s="2652"/>
      <c r="D35" s="2652"/>
      <c r="E35" s="1275"/>
      <c r="F35" s="1275"/>
      <c r="G35" s="1275"/>
      <c r="H35" s="1277"/>
    </row>
    <row r="36" spans="2:8" ht="18.75" x14ac:dyDescent="0.3">
      <c r="G36" s="48" t="s">
        <v>443</v>
      </c>
      <c r="H36" s="64">
        <f>SUM(H13:H25)</f>
        <v>3103.44</v>
      </c>
    </row>
    <row r="37" spans="2:8" ht="18.75" x14ac:dyDescent="0.3">
      <c r="G37" s="48" t="s">
        <v>444</v>
      </c>
      <c r="H37" s="64">
        <f>+H36*0.16</f>
        <v>496.55040000000002</v>
      </c>
    </row>
    <row r="38" spans="2:8" ht="19.5" thickBot="1" x14ac:dyDescent="0.35">
      <c r="G38" s="49" t="s">
        <v>445</v>
      </c>
      <c r="H38" s="65">
        <f>+H36+H37</f>
        <v>3599.9904000000001</v>
      </c>
    </row>
    <row r="40" spans="2:8" x14ac:dyDescent="0.25">
      <c r="B40" s="2643"/>
      <c r="C40" s="2643"/>
      <c r="D40" s="2643"/>
      <c r="E40" s="2643"/>
      <c r="F40" s="2643"/>
    </row>
    <row r="41" spans="2:8" x14ac:dyDescent="0.25">
      <c r="B41" s="2643"/>
      <c r="C41" s="2643"/>
      <c r="D41" s="2643"/>
      <c r="E41" s="2643"/>
      <c r="F41" s="2643"/>
    </row>
    <row r="42" spans="2:8" x14ac:dyDescent="0.25">
      <c r="B42" s="2646" t="s">
        <v>446</v>
      </c>
      <c r="C42" s="2646"/>
      <c r="D42" s="2646"/>
      <c r="E42" s="2646" t="s">
        <v>447</v>
      </c>
      <c r="F42" s="26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5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28515625" style="32" customWidth="1"/>
    <col min="4" max="4" width="15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1693</v>
      </c>
      <c r="E5" s="1260" t="s">
        <v>421</v>
      </c>
      <c r="F5" s="33" t="str">
        <f>VLOOKUP(F6,OBRAS!A1:B25,2,FALSE)</f>
        <v>VALENC, ENSINO, TAJO</v>
      </c>
      <c r="G5" s="1670" t="s">
        <v>423</v>
      </c>
      <c r="H5" s="1674">
        <v>46156</v>
      </c>
    </row>
    <row r="6" spans="2:8" ht="15.75" thickBot="1" x14ac:dyDescent="0.3">
      <c r="B6" s="1669"/>
      <c r="C6" s="1671"/>
      <c r="D6" s="1673"/>
      <c r="E6" s="1261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150</v>
      </c>
      <c r="D7" s="36"/>
      <c r="E7" s="36"/>
      <c r="F7" s="35" t="s">
        <v>429</v>
      </c>
      <c r="G7" s="36" t="str">
        <f>VLOOKUP(C7,'BASE DATOS'!A1:J107,7,FALSE)</f>
        <v>balerosyretenessuarez2@hotmail.com</v>
      </c>
      <c r="H7" s="41"/>
    </row>
    <row r="8" spans="2:8" x14ac:dyDescent="0.25">
      <c r="B8" s="40" t="s">
        <v>425</v>
      </c>
      <c r="C8" s="38" t="str">
        <f>VLOOKUP(C7,'BASE DATOS'!A1:J108,3,FALSE)</f>
        <v>BLVD ADOLFO LOPEZ MATEOS #1131 COL. CENTRO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38000</v>
      </c>
      <c r="H9" s="42"/>
    </row>
    <row r="10" spans="2:8" x14ac:dyDescent="0.25">
      <c r="B10" s="40" t="s">
        <v>427</v>
      </c>
      <c r="C10" s="38" t="str">
        <f>VLOOKUP(C7,'BASE DATOS'!A1:J110,2,FALSE)</f>
        <v>BRS870126P22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461 6129387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6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1694</v>
      </c>
      <c r="C13" s="1679"/>
      <c r="D13" s="1679"/>
      <c r="E13" s="60">
        <v>3</v>
      </c>
      <c r="F13" s="60" t="s">
        <v>489</v>
      </c>
      <c r="G13" s="62">
        <v>1034.4827586206898</v>
      </c>
      <c r="H13" s="56">
        <f>+E13*G13</f>
        <v>3103.4482758620693</v>
      </c>
    </row>
    <row r="14" spans="2:8" s="57" customFormat="1" ht="18.75" x14ac:dyDescent="0.3">
      <c r="B14" s="2653" t="s">
        <v>1697</v>
      </c>
      <c r="C14" s="2654"/>
      <c r="D14" s="2654"/>
      <c r="E14" s="1280"/>
      <c r="F14" s="1280"/>
      <c r="G14" s="1281"/>
      <c r="H14" s="1278">
        <f>+E14*G14</f>
        <v>0</v>
      </c>
    </row>
    <row r="15" spans="2:8" s="57" customFormat="1" ht="18.75" x14ac:dyDescent="0.3">
      <c r="B15" s="2647" t="s">
        <v>1694</v>
      </c>
      <c r="C15" s="2648"/>
      <c r="D15" s="2648"/>
      <c r="E15" s="1280">
        <v>1</v>
      </c>
      <c r="F15" s="1280" t="s">
        <v>489</v>
      </c>
      <c r="G15" s="1281">
        <v>1034.4827586206898</v>
      </c>
      <c r="H15" s="1278">
        <f t="shared" ref="H15:H24" si="0">+E15*G15</f>
        <v>1034.4827586206898</v>
      </c>
    </row>
    <row r="16" spans="2:8" s="57" customFormat="1" ht="18.75" x14ac:dyDescent="0.3">
      <c r="B16" s="2653" t="s">
        <v>1695</v>
      </c>
      <c r="C16" s="2654"/>
      <c r="D16" s="2654"/>
      <c r="E16" s="1280"/>
      <c r="F16" s="1280"/>
      <c r="G16" s="1281"/>
      <c r="H16" s="1278">
        <f t="shared" si="0"/>
        <v>0</v>
      </c>
    </row>
    <row r="17" spans="2:8" s="57" customFormat="1" ht="18.75" x14ac:dyDescent="0.3">
      <c r="B17" s="2647" t="s">
        <v>1694</v>
      </c>
      <c r="C17" s="2648"/>
      <c r="D17" s="2648"/>
      <c r="E17" s="1280">
        <v>1</v>
      </c>
      <c r="F17" s="1280" t="s">
        <v>489</v>
      </c>
      <c r="G17" s="1281">
        <v>1034.4827586206898</v>
      </c>
      <c r="H17" s="1278">
        <f t="shared" si="0"/>
        <v>1034.4827586206898</v>
      </c>
    </row>
    <row r="18" spans="2:8" s="57" customFormat="1" ht="18.75" x14ac:dyDescent="0.3">
      <c r="B18" s="2653" t="s">
        <v>1696</v>
      </c>
      <c r="C18" s="2654"/>
      <c r="D18" s="2654"/>
      <c r="E18" s="1280"/>
      <c r="F18" s="1280"/>
      <c r="G18" s="1281"/>
      <c r="H18" s="1278">
        <f t="shared" si="0"/>
        <v>0</v>
      </c>
    </row>
    <row r="19" spans="2:8" s="57" customFormat="1" ht="18.75" x14ac:dyDescent="0.3">
      <c r="B19" s="2647"/>
      <c r="C19" s="2648"/>
      <c r="D19" s="2648"/>
      <c r="E19" s="1280"/>
      <c r="F19" s="1280"/>
      <c r="G19" s="1281"/>
      <c r="H19" s="1278">
        <f t="shared" si="0"/>
        <v>0</v>
      </c>
    </row>
    <row r="20" spans="2:8" s="57" customFormat="1" ht="18.75" x14ac:dyDescent="0.3">
      <c r="B20" s="2647"/>
      <c r="C20" s="2648"/>
      <c r="D20" s="2648"/>
      <c r="E20" s="1280"/>
      <c r="F20" s="1280"/>
      <c r="G20" s="1281"/>
      <c r="H20" s="1278">
        <f t="shared" si="0"/>
        <v>0</v>
      </c>
    </row>
    <row r="21" spans="2:8" s="57" customFormat="1" ht="18.75" x14ac:dyDescent="0.3">
      <c r="B21" s="2647"/>
      <c r="C21" s="2648"/>
      <c r="D21" s="2648"/>
      <c r="E21" s="1280"/>
      <c r="F21" s="1280"/>
      <c r="G21" s="1281"/>
      <c r="H21" s="1278">
        <f t="shared" si="0"/>
        <v>0</v>
      </c>
    </row>
    <row r="22" spans="2:8" s="57" customFormat="1" ht="18.75" x14ac:dyDescent="0.3">
      <c r="B22" s="2647"/>
      <c r="C22" s="2648"/>
      <c r="D22" s="2648"/>
      <c r="E22" s="1280"/>
      <c r="F22" s="1280"/>
      <c r="G22" s="1281"/>
      <c r="H22" s="1278">
        <f t="shared" si="0"/>
        <v>0</v>
      </c>
    </row>
    <row r="23" spans="2:8" s="57" customFormat="1" ht="18.75" x14ac:dyDescent="0.3">
      <c r="B23" s="2647"/>
      <c r="C23" s="2648"/>
      <c r="D23" s="2648"/>
      <c r="E23" s="1280"/>
      <c r="F23" s="1280"/>
      <c r="G23" s="1281"/>
      <c r="H23" s="1278">
        <f t="shared" si="0"/>
        <v>0</v>
      </c>
    </row>
    <row r="24" spans="2:8" s="57" customFormat="1" ht="18.75" x14ac:dyDescent="0.3">
      <c r="B24" s="2647"/>
      <c r="C24" s="2648"/>
      <c r="D24" s="2648"/>
      <c r="E24" s="1280"/>
      <c r="F24" s="1280"/>
      <c r="G24" s="1281"/>
      <c r="H24" s="1278">
        <f t="shared" si="0"/>
        <v>0</v>
      </c>
    </row>
    <row r="25" spans="2:8" s="57" customFormat="1" ht="18.75" x14ac:dyDescent="0.3">
      <c r="B25" s="2647"/>
      <c r="C25" s="2648"/>
      <c r="D25" s="2648"/>
      <c r="E25" s="1280"/>
      <c r="F25" s="1280"/>
      <c r="G25" s="1281"/>
      <c r="H25" s="127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49"/>
      <c r="C33" s="2650"/>
      <c r="D33" s="2650"/>
      <c r="E33" s="1274"/>
      <c r="F33" s="1274"/>
      <c r="G33" s="1274"/>
      <c r="H33" s="1276"/>
    </row>
    <row r="34" spans="2:8" x14ac:dyDescent="0.25">
      <c r="B34" s="2649"/>
      <c r="C34" s="2650"/>
      <c r="D34" s="2650"/>
      <c r="E34" s="1274"/>
      <c r="F34" s="1274"/>
      <c r="G34" s="1274"/>
      <c r="H34" s="1276"/>
    </row>
    <row r="35" spans="2:8" ht="15.75" thickBot="1" x14ac:dyDescent="0.3">
      <c r="B35" s="2651"/>
      <c r="C35" s="2652"/>
      <c r="D35" s="2652"/>
      <c r="E35" s="1275"/>
      <c r="F35" s="1275"/>
      <c r="G35" s="1275"/>
      <c r="H35" s="1277"/>
    </row>
    <row r="36" spans="2:8" ht="18.75" x14ac:dyDescent="0.3">
      <c r="G36" s="48" t="s">
        <v>443</v>
      </c>
      <c r="H36" s="64">
        <f>SUM(H13:H25)</f>
        <v>5172.4137931034493</v>
      </c>
    </row>
    <row r="37" spans="2:8" ht="18.75" x14ac:dyDescent="0.3">
      <c r="G37" s="48" t="s">
        <v>444</v>
      </c>
      <c r="H37" s="64">
        <f>+H36*0.16</f>
        <v>827.58620689655186</v>
      </c>
    </row>
    <row r="38" spans="2:8" ht="19.5" thickBot="1" x14ac:dyDescent="0.35">
      <c r="G38" s="49" t="s">
        <v>445</v>
      </c>
      <c r="H38" s="65">
        <f>+H36+H37</f>
        <v>6000.0000000000009</v>
      </c>
    </row>
    <row r="40" spans="2:8" x14ac:dyDescent="0.25">
      <c r="B40" s="2643"/>
      <c r="C40" s="2643"/>
      <c r="D40" s="2643"/>
      <c r="E40" s="2643"/>
      <c r="F40" s="2643"/>
    </row>
    <row r="41" spans="2:8" x14ac:dyDescent="0.25">
      <c r="B41" s="2643"/>
      <c r="C41" s="2643"/>
      <c r="D41" s="2643"/>
      <c r="E41" s="2643"/>
      <c r="F41" s="2643"/>
    </row>
    <row r="42" spans="2:8" x14ac:dyDescent="0.25">
      <c r="B42" s="2646" t="s">
        <v>446</v>
      </c>
      <c r="C42" s="2646"/>
      <c r="D42" s="2646"/>
      <c r="E42" s="2646" t="s">
        <v>447</v>
      </c>
      <c r="F42" s="264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6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4" width="15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1698</v>
      </c>
      <c r="E5" s="1271" t="s">
        <v>421</v>
      </c>
      <c r="F5" s="33" t="str">
        <f>VLOOKUP(F6,OBRAS!A1:B25,2,FALSE)</f>
        <v>EL ENSINO</v>
      </c>
      <c r="G5" s="1670" t="s">
        <v>423</v>
      </c>
      <c r="H5" s="1674">
        <v>46149</v>
      </c>
    </row>
    <row r="6" spans="2:8" ht="15.75" thickBot="1" x14ac:dyDescent="0.3">
      <c r="B6" s="1669"/>
      <c r="C6" s="1671"/>
      <c r="D6" s="1673"/>
      <c r="E6" s="1272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DATOS'!A1:J107,7,FALSE)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DATOS'!A1:J108,3,FALSE)</f>
        <v>AV. MEXICO JAPON #412 INT. 55 MICROPARQUE INDUSTRIAL</v>
      </c>
      <c r="D8" s="38"/>
      <c r="E8" s="38"/>
      <c r="F8" s="37" t="s">
        <v>430</v>
      </c>
      <c r="G8" s="38" t="str">
        <f>VLOOKUP(C7,'BASE DATOS'!A1:J108,8,FALSE)</f>
        <v>LUBRICANTES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LBA880808D36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7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746</v>
      </c>
      <c r="C13" s="1679"/>
      <c r="D13" s="1679"/>
      <c r="E13" s="60">
        <v>3</v>
      </c>
      <c r="F13" s="60" t="s">
        <v>449</v>
      </c>
      <c r="G13" s="62">
        <v>414.2</v>
      </c>
      <c r="H13" s="56">
        <f>+E13*G13</f>
        <v>1242.5999999999999</v>
      </c>
    </row>
    <row r="14" spans="2:8" s="57" customFormat="1" ht="18.75" x14ac:dyDescent="0.3">
      <c r="B14" s="2657" t="s">
        <v>1455</v>
      </c>
      <c r="C14" s="2658"/>
      <c r="D14" s="2658"/>
      <c r="E14" s="1288"/>
      <c r="F14" s="1288"/>
      <c r="G14" s="1289"/>
      <c r="H14" s="1286">
        <f>+E14*G14</f>
        <v>0</v>
      </c>
    </row>
    <row r="15" spans="2:8" s="57" customFormat="1" ht="18.75" x14ac:dyDescent="0.3">
      <c r="B15" s="2655" t="s">
        <v>746</v>
      </c>
      <c r="C15" s="2656"/>
      <c r="D15" s="2656"/>
      <c r="E15" s="1288">
        <v>3</v>
      </c>
      <c r="F15" s="1288" t="s">
        <v>449</v>
      </c>
      <c r="G15" s="1289">
        <v>414.2</v>
      </c>
      <c r="H15" s="1286">
        <f t="shared" ref="H15:H24" si="0">+E15*G15</f>
        <v>1242.5999999999999</v>
      </c>
    </row>
    <row r="16" spans="2:8" s="57" customFormat="1" ht="18.75" x14ac:dyDescent="0.3">
      <c r="B16" s="2657" t="s">
        <v>1699</v>
      </c>
      <c r="C16" s="2658"/>
      <c r="D16" s="2658"/>
      <c r="E16" s="1288"/>
      <c r="F16" s="1288"/>
      <c r="G16" s="1289"/>
      <c r="H16" s="1286">
        <f t="shared" si="0"/>
        <v>0</v>
      </c>
    </row>
    <row r="17" spans="2:8" s="57" customFormat="1" ht="18.75" x14ac:dyDescent="0.3">
      <c r="B17" s="2655"/>
      <c r="C17" s="2656"/>
      <c r="D17" s="2656"/>
      <c r="E17" s="1288"/>
      <c r="F17" s="1288"/>
      <c r="G17" s="1289"/>
      <c r="H17" s="1286">
        <f t="shared" si="0"/>
        <v>0</v>
      </c>
    </row>
    <row r="18" spans="2:8" s="57" customFormat="1" ht="18.75" x14ac:dyDescent="0.3">
      <c r="B18" s="2655"/>
      <c r="C18" s="2656"/>
      <c r="D18" s="2656"/>
      <c r="E18" s="1288"/>
      <c r="F18" s="1288"/>
      <c r="G18" s="1289"/>
      <c r="H18" s="1286">
        <f t="shared" si="0"/>
        <v>0</v>
      </c>
    </row>
    <row r="19" spans="2:8" s="57" customFormat="1" ht="18.75" x14ac:dyDescent="0.3">
      <c r="B19" s="2655"/>
      <c r="C19" s="2656"/>
      <c r="D19" s="2656"/>
      <c r="E19" s="1288"/>
      <c r="F19" s="1288"/>
      <c r="G19" s="1289"/>
      <c r="H19" s="1286">
        <f t="shared" si="0"/>
        <v>0</v>
      </c>
    </row>
    <row r="20" spans="2:8" s="57" customFormat="1" ht="18.75" x14ac:dyDescent="0.3">
      <c r="B20" s="2655"/>
      <c r="C20" s="2656"/>
      <c r="D20" s="2656"/>
      <c r="E20" s="1288"/>
      <c r="F20" s="1288"/>
      <c r="G20" s="1289"/>
      <c r="H20" s="1286">
        <f t="shared" si="0"/>
        <v>0</v>
      </c>
    </row>
    <row r="21" spans="2:8" s="57" customFormat="1" ht="18.75" x14ac:dyDescent="0.3">
      <c r="B21" s="2655"/>
      <c r="C21" s="2656"/>
      <c r="D21" s="2656"/>
      <c r="E21" s="1288"/>
      <c r="F21" s="1288"/>
      <c r="G21" s="1289"/>
      <c r="H21" s="1286">
        <f t="shared" si="0"/>
        <v>0</v>
      </c>
    </row>
    <row r="22" spans="2:8" s="57" customFormat="1" ht="18.75" x14ac:dyDescent="0.3">
      <c r="B22" s="2655"/>
      <c r="C22" s="2656"/>
      <c r="D22" s="2656"/>
      <c r="E22" s="1288"/>
      <c r="F22" s="1288"/>
      <c r="G22" s="1289"/>
      <c r="H22" s="1286">
        <f t="shared" si="0"/>
        <v>0</v>
      </c>
    </row>
    <row r="23" spans="2:8" s="57" customFormat="1" ht="18.75" x14ac:dyDescent="0.3">
      <c r="B23" s="2655"/>
      <c r="C23" s="2656"/>
      <c r="D23" s="2656"/>
      <c r="E23" s="1288"/>
      <c r="F23" s="1288"/>
      <c r="G23" s="1289"/>
      <c r="H23" s="1286">
        <f t="shared" si="0"/>
        <v>0</v>
      </c>
    </row>
    <row r="24" spans="2:8" s="57" customFormat="1" ht="18.75" x14ac:dyDescent="0.3">
      <c r="B24" s="2655"/>
      <c r="C24" s="2656"/>
      <c r="D24" s="2656"/>
      <c r="E24" s="1288"/>
      <c r="F24" s="1288"/>
      <c r="G24" s="1289"/>
      <c r="H24" s="1286">
        <f t="shared" si="0"/>
        <v>0</v>
      </c>
    </row>
    <row r="25" spans="2:8" s="57" customFormat="1" ht="18.75" x14ac:dyDescent="0.3">
      <c r="B25" s="2655"/>
      <c r="C25" s="2656"/>
      <c r="D25" s="2656"/>
      <c r="E25" s="1288"/>
      <c r="F25" s="1288"/>
      <c r="G25" s="1289"/>
      <c r="H25" s="128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60"/>
      <c r="C33" s="2661"/>
      <c r="D33" s="2661"/>
      <c r="E33" s="1282"/>
      <c r="F33" s="1282"/>
      <c r="G33" s="1282"/>
      <c r="H33" s="1284"/>
    </row>
    <row r="34" spans="2:8" x14ac:dyDescent="0.25">
      <c r="B34" s="2660"/>
      <c r="C34" s="2661"/>
      <c r="D34" s="2661"/>
      <c r="E34" s="1282"/>
      <c r="F34" s="1282"/>
      <c r="G34" s="1282"/>
      <c r="H34" s="1284"/>
    </row>
    <row r="35" spans="2:8" ht="15.75" thickBot="1" x14ac:dyDescent="0.3">
      <c r="B35" s="2662"/>
      <c r="C35" s="2663"/>
      <c r="D35" s="2663"/>
      <c r="E35" s="1283"/>
      <c r="F35" s="1283"/>
      <c r="G35" s="1283"/>
      <c r="H35" s="1285"/>
    </row>
    <row r="36" spans="2:8" ht="18.75" x14ac:dyDescent="0.3">
      <c r="G36" s="48" t="s">
        <v>443</v>
      </c>
      <c r="H36" s="64">
        <f>SUM(H13:H25)</f>
        <v>2485.1999999999998</v>
      </c>
    </row>
    <row r="37" spans="2:8" ht="18.75" x14ac:dyDescent="0.3">
      <c r="G37" s="48" t="s">
        <v>444</v>
      </c>
      <c r="H37" s="64">
        <f>+H36*0.16</f>
        <v>397.63200000000001</v>
      </c>
    </row>
    <row r="38" spans="2:8" ht="19.5" thickBot="1" x14ac:dyDescent="0.35">
      <c r="G38" s="49" t="s">
        <v>445</v>
      </c>
      <c r="H38" s="65">
        <f>+H36+H37</f>
        <v>2882.8319999999999</v>
      </c>
    </row>
    <row r="40" spans="2:8" x14ac:dyDescent="0.25">
      <c r="B40" s="2650"/>
      <c r="C40" s="2650"/>
      <c r="D40" s="2650"/>
      <c r="E40" s="2650"/>
      <c r="F40" s="2650"/>
    </row>
    <row r="41" spans="2:8" x14ac:dyDescent="0.25">
      <c r="B41" s="2650"/>
      <c r="C41" s="2650"/>
      <c r="D41" s="2650"/>
      <c r="E41" s="2650"/>
      <c r="F41" s="2650"/>
    </row>
    <row r="42" spans="2:8" x14ac:dyDescent="0.25">
      <c r="B42" s="2659" t="s">
        <v>446</v>
      </c>
      <c r="C42" s="2659"/>
      <c r="D42" s="2659"/>
      <c r="E42" s="2659" t="s">
        <v>447</v>
      </c>
      <c r="F42" s="2659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7">
    <tabColor rgb="FFCC33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85546875" style="32" customWidth="1"/>
    <col min="4" max="4" width="15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1700</v>
      </c>
      <c r="E5" s="1271" t="s">
        <v>421</v>
      </c>
      <c r="F5" s="33" t="str">
        <f>VLOOKUP(F6,OBRAS!A1:B25,2,FALSE)</f>
        <v>LA VALENCIA</v>
      </c>
      <c r="G5" s="1670" t="s">
        <v>423</v>
      </c>
      <c r="H5" s="1674">
        <v>46149</v>
      </c>
    </row>
    <row r="6" spans="2:8" ht="15.75" thickBot="1" x14ac:dyDescent="0.3">
      <c r="B6" s="1669"/>
      <c r="C6" s="1671"/>
      <c r="D6" s="1673"/>
      <c r="E6" s="1272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34</v>
      </c>
      <c r="D7" s="36"/>
      <c r="E7" s="36"/>
      <c r="F7" s="35" t="s">
        <v>429</v>
      </c>
      <c r="G7" s="36" t="str">
        <f>VLOOKUP(C7,'BASE DATOS'!A1:J107,7,FALSE)</f>
        <v>ventas01regsagama@gmail.com</v>
      </c>
      <c r="H7" s="41"/>
    </row>
    <row r="8" spans="2:8" x14ac:dyDescent="0.25">
      <c r="B8" s="40" t="s">
        <v>425</v>
      </c>
      <c r="C8" s="38" t="str">
        <f>VLOOKUP(C7,'BASE DATOS'!A1:J108,3,FALSE)</f>
        <v>CELAYA-SALAMANCA LIBRE KM 1.5, COL. ROSALINDA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38060</v>
      </c>
      <c r="H9" s="42"/>
    </row>
    <row r="10" spans="2:8" x14ac:dyDescent="0.25">
      <c r="B10" s="40" t="s">
        <v>427</v>
      </c>
      <c r="C10" s="38" t="str">
        <f>VLOOKUP(C7,'BASE DATOS'!A1:J110,2,FALSE)</f>
        <v>CLH020607SJ1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442 3949657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7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754</v>
      </c>
      <c r="C13" s="1679"/>
      <c r="D13" s="1679"/>
      <c r="E13" s="60">
        <v>1</v>
      </c>
      <c r="F13" s="60" t="s">
        <v>449</v>
      </c>
      <c r="G13" s="62">
        <v>818.96550000000002</v>
      </c>
      <c r="H13" s="56">
        <f>+E13*G13</f>
        <v>818.96550000000002</v>
      </c>
    </row>
    <row r="14" spans="2:8" s="57" customFormat="1" ht="18.75" x14ac:dyDescent="0.3">
      <c r="B14" s="2655" t="s">
        <v>544</v>
      </c>
      <c r="C14" s="2656"/>
      <c r="D14" s="2656"/>
      <c r="E14" s="1288">
        <v>6</v>
      </c>
      <c r="F14" s="1288" t="s">
        <v>449</v>
      </c>
      <c r="G14" s="1289">
        <v>129.31030000000001</v>
      </c>
      <c r="H14" s="1286">
        <f>+E14*G14</f>
        <v>775.86180000000013</v>
      </c>
    </row>
    <row r="15" spans="2:8" s="57" customFormat="1" ht="18.75" x14ac:dyDescent="0.3">
      <c r="B15" s="2655" t="s">
        <v>752</v>
      </c>
      <c r="C15" s="2656"/>
      <c r="D15" s="2656"/>
      <c r="E15" s="1288">
        <v>1</v>
      </c>
      <c r="F15" s="1288" t="s">
        <v>620</v>
      </c>
      <c r="G15" s="1289">
        <v>146.55170000000001</v>
      </c>
      <c r="H15" s="1286">
        <f t="shared" ref="H15:H24" si="0">+E15*G15</f>
        <v>146.55170000000001</v>
      </c>
    </row>
    <row r="16" spans="2:8" s="57" customFormat="1" ht="18.75" x14ac:dyDescent="0.3">
      <c r="B16" s="2655" t="s">
        <v>1701</v>
      </c>
      <c r="C16" s="2656"/>
      <c r="D16" s="2656"/>
      <c r="E16" s="1288">
        <v>2</v>
      </c>
      <c r="F16" s="1288" t="s">
        <v>449</v>
      </c>
      <c r="G16" s="1289">
        <v>112.06</v>
      </c>
      <c r="H16" s="1286">
        <f t="shared" si="0"/>
        <v>224.12</v>
      </c>
    </row>
    <row r="17" spans="2:8" s="57" customFormat="1" ht="18.75" x14ac:dyDescent="0.3">
      <c r="B17" s="2655" t="s">
        <v>1702</v>
      </c>
      <c r="C17" s="2656"/>
      <c r="D17" s="2656"/>
      <c r="E17" s="1288">
        <v>1</v>
      </c>
      <c r="F17" s="1288" t="s">
        <v>449</v>
      </c>
      <c r="G17" s="1289">
        <v>163.79310000000001</v>
      </c>
      <c r="H17" s="1286">
        <f t="shared" si="0"/>
        <v>163.79310000000001</v>
      </c>
    </row>
    <row r="18" spans="2:8" s="57" customFormat="1" ht="18.75" x14ac:dyDescent="0.3">
      <c r="B18" s="2657" t="s">
        <v>481</v>
      </c>
      <c r="C18" s="2658"/>
      <c r="D18" s="2658"/>
      <c r="E18" s="1288"/>
      <c r="F18" s="1288"/>
      <c r="G18" s="1289"/>
      <c r="H18" s="1286">
        <f t="shared" si="0"/>
        <v>0</v>
      </c>
    </row>
    <row r="19" spans="2:8" s="57" customFormat="1" ht="18.75" x14ac:dyDescent="0.3">
      <c r="B19" s="2655"/>
      <c r="C19" s="2656"/>
      <c r="D19" s="2656"/>
      <c r="E19" s="1288"/>
      <c r="F19" s="1288"/>
      <c r="G19" s="1289"/>
      <c r="H19" s="1286">
        <f t="shared" si="0"/>
        <v>0</v>
      </c>
    </row>
    <row r="20" spans="2:8" s="57" customFormat="1" ht="18.75" x14ac:dyDescent="0.3">
      <c r="B20" s="2655"/>
      <c r="C20" s="2656"/>
      <c r="D20" s="2656"/>
      <c r="E20" s="1288"/>
      <c r="F20" s="1288"/>
      <c r="G20" s="1289"/>
      <c r="H20" s="1286">
        <f t="shared" si="0"/>
        <v>0</v>
      </c>
    </row>
    <row r="21" spans="2:8" s="57" customFormat="1" ht="18.75" x14ac:dyDescent="0.3">
      <c r="B21" s="2655"/>
      <c r="C21" s="2656"/>
      <c r="D21" s="2656"/>
      <c r="E21" s="1288"/>
      <c r="F21" s="1288"/>
      <c r="G21" s="1289"/>
      <c r="H21" s="1286">
        <f t="shared" si="0"/>
        <v>0</v>
      </c>
    </row>
    <row r="22" spans="2:8" s="57" customFormat="1" ht="18.75" x14ac:dyDescent="0.3">
      <c r="B22" s="2655"/>
      <c r="C22" s="2656"/>
      <c r="D22" s="2656"/>
      <c r="E22" s="1288"/>
      <c r="F22" s="1288"/>
      <c r="G22" s="1289"/>
      <c r="H22" s="1286">
        <f t="shared" si="0"/>
        <v>0</v>
      </c>
    </row>
    <row r="23" spans="2:8" s="57" customFormat="1" ht="18.75" x14ac:dyDescent="0.3">
      <c r="B23" s="2655"/>
      <c r="C23" s="2656"/>
      <c r="D23" s="2656"/>
      <c r="E23" s="1288"/>
      <c r="F23" s="1288"/>
      <c r="G23" s="1289"/>
      <c r="H23" s="1286">
        <f t="shared" si="0"/>
        <v>0</v>
      </c>
    </row>
    <row r="24" spans="2:8" s="57" customFormat="1" ht="18.75" x14ac:dyDescent="0.3">
      <c r="B24" s="2655"/>
      <c r="C24" s="2656"/>
      <c r="D24" s="2656"/>
      <c r="E24" s="1288"/>
      <c r="F24" s="1288"/>
      <c r="G24" s="1289"/>
      <c r="H24" s="1286">
        <f t="shared" si="0"/>
        <v>0</v>
      </c>
    </row>
    <row r="25" spans="2:8" s="57" customFormat="1" ht="18.75" x14ac:dyDescent="0.3">
      <c r="B25" s="2655"/>
      <c r="C25" s="2656"/>
      <c r="D25" s="2656"/>
      <c r="E25" s="1288"/>
      <c r="F25" s="1288"/>
      <c r="G25" s="1289"/>
      <c r="H25" s="128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60"/>
      <c r="C33" s="2661"/>
      <c r="D33" s="2661"/>
      <c r="E33" s="1282"/>
      <c r="F33" s="1282"/>
      <c r="G33" s="1282"/>
      <c r="H33" s="1284"/>
    </row>
    <row r="34" spans="2:8" x14ac:dyDescent="0.25">
      <c r="B34" s="2660"/>
      <c r="C34" s="2661"/>
      <c r="D34" s="2661"/>
      <c r="E34" s="1282"/>
      <c r="F34" s="1282"/>
      <c r="G34" s="1282"/>
      <c r="H34" s="1284"/>
    </row>
    <row r="35" spans="2:8" ht="15.75" thickBot="1" x14ac:dyDescent="0.3">
      <c r="B35" s="2662"/>
      <c r="C35" s="2663"/>
      <c r="D35" s="2663"/>
      <c r="E35" s="1283"/>
      <c r="F35" s="1283"/>
      <c r="G35" s="1283"/>
      <c r="H35" s="1285"/>
    </row>
    <row r="36" spans="2:8" ht="18.75" x14ac:dyDescent="0.3">
      <c r="G36" s="48" t="s">
        <v>443</v>
      </c>
      <c r="H36" s="64">
        <f>SUM(H13:H25)</f>
        <v>2129.2921000000001</v>
      </c>
    </row>
    <row r="37" spans="2:8" ht="18.75" x14ac:dyDescent="0.3">
      <c r="G37" s="48" t="s">
        <v>444</v>
      </c>
      <c r="H37" s="64">
        <f>+H36*0.16</f>
        <v>340.68673600000005</v>
      </c>
    </row>
    <row r="38" spans="2:8" ht="19.5" thickBot="1" x14ac:dyDescent="0.35">
      <c r="G38" s="49" t="s">
        <v>445</v>
      </c>
      <c r="H38" s="65">
        <f>+H36+H37</f>
        <v>2469.9788360000002</v>
      </c>
    </row>
    <row r="40" spans="2:8" x14ac:dyDescent="0.25">
      <c r="B40" s="2650"/>
      <c r="C40" s="2650"/>
      <c r="D40" s="2650"/>
      <c r="E40" s="2650"/>
      <c r="F40" s="2650"/>
    </row>
    <row r="41" spans="2:8" x14ac:dyDescent="0.25">
      <c r="B41" s="2650"/>
      <c r="C41" s="2650"/>
      <c r="D41" s="2650"/>
      <c r="E41" s="2650"/>
      <c r="F41" s="2650"/>
    </row>
    <row r="42" spans="2:8" x14ac:dyDescent="0.25">
      <c r="B42" s="2659" t="s">
        <v>446</v>
      </c>
      <c r="C42" s="2659"/>
      <c r="D42" s="2659"/>
      <c r="E42" s="2659" t="s">
        <v>447</v>
      </c>
      <c r="F42" s="2659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8">
    <tabColor rgb="FFCCCCFF"/>
    <pageSetUpPr fitToPage="1"/>
  </sheetPr>
  <dimension ref="B1:H44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7" style="32" customWidth="1"/>
    <col min="4" max="4" width="14.5703125" style="32" customWidth="1"/>
    <col min="5" max="6" width="17.7109375" style="32" customWidth="1"/>
    <col min="7" max="7" width="18.710937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-1907</v>
      </c>
      <c r="E5" s="1271" t="s">
        <v>421</v>
      </c>
      <c r="F5" s="33" t="str">
        <f>VLOOKUP(F6,OBRAS!A1:B25,2,FALSE)</f>
        <v>VALENC, ENSINO, TAJO</v>
      </c>
      <c r="G5" s="1670" t="s">
        <v>423</v>
      </c>
      <c r="H5" s="1674">
        <v>46153</v>
      </c>
    </row>
    <row r="6" spans="2:8" ht="15.75" thickBot="1" x14ac:dyDescent="0.3">
      <c r="B6" s="1669"/>
      <c r="C6" s="1671"/>
      <c r="D6" s="1673"/>
      <c r="E6" s="1272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214</v>
      </c>
      <c r="D7" s="36"/>
      <c r="E7" s="36"/>
      <c r="F7" s="35" t="s">
        <v>429</v>
      </c>
      <c r="G7" s="36" t="str">
        <f>VLOOKUP(C7,'BASE DATOS'!A1:J107,7,FALSE)</f>
        <v>refacciones.ielsa@gmail.com</v>
      </c>
      <c r="H7" s="41"/>
    </row>
    <row r="8" spans="2:8" x14ac:dyDescent="0.25">
      <c r="B8" s="40" t="s">
        <v>425</v>
      </c>
      <c r="C8" s="38" t="str">
        <f>VLOOKUP(C7,'BASE DATOS'!A1:J108,3,FALSE)</f>
        <v>-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IRAPUATO, GTO.</v>
      </c>
      <c r="D9" s="38"/>
      <c r="E9" s="38"/>
      <c r="F9" s="37" t="s">
        <v>431</v>
      </c>
      <c r="G9" s="50" t="str">
        <f>VLOOKUP(C7,'BASE DATOS'!A1:J109,9,FALSE)</f>
        <v>-</v>
      </c>
      <c r="H9" s="42"/>
    </row>
    <row r="10" spans="2:8" x14ac:dyDescent="0.25">
      <c r="B10" s="40" t="s">
        <v>427</v>
      </c>
      <c r="C10" s="38" t="str">
        <f>VLOOKUP(C7,'BASE DATOS'!A1:J110,2,FALSE)</f>
        <v>HEPY8903296L5</v>
      </c>
      <c r="D10" s="38"/>
      <c r="E10" s="38"/>
      <c r="F10" s="37" t="s">
        <v>432</v>
      </c>
      <c r="G10" s="38" t="str">
        <f>VLOOKUP(C7,'BASE DATOS'!A1:J110,10,FALSE)</f>
        <v>CREDITO 15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429 1056508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7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1703</v>
      </c>
      <c r="C13" s="1679"/>
      <c r="D13" s="1679"/>
      <c r="E13" s="60">
        <v>3</v>
      </c>
      <c r="F13" s="60" t="s">
        <v>449</v>
      </c>
      <c r="G13" s="62">
        <v>998</v>
      </c>
      <c r="H13" s="56">
        <f>+E13*G13</f>
        <v>2994</v>
      </c>
    </row>
    <row r="14" spans="2:8" s="57" customFormat="1" ht="18.75" x14ac:dyDescent="0.3">
      <c r="B14" s="2655"/>
      <c r="C14" s="2656"/>
      <c r="D14" s="2656"/>
      <c r="E14" s="1288"/>
      <c r="F14" s="1288"/>
      <c r="G14" s="1289"/>
      <c r="H14" s="1286">
        <f>+E14*G14</f>
        <v>0</v>
      </c>
    </row>
    <row r="15" spans="2:8" s="57" customFormat="1" ht="18.75" x14ac:dyDescent="0.3">
      <c r="B15" s="2655"/>
      <c r="C15" s="2656"/>
      <c r="D15" s="2656"/>
      <c r="E15" s="1288"/>
      <c r="F15" s="1288"/>
      <c r="G15" s="1289"/>
      <c r="H15" s="1286">
        <f t="shared" ref="H15:H24" si="0">+E15*G15</f>
        <v>0</v>
      </c>
    </row>
    <row r="16" spans="2:8" s="57" customFormat="1" ht="18.75" x14ac:dyDescent="0.3">
      <c r="B16" s="2655"/>
      <c r="C16" s="2656"/>
      <c r="D16" s="2656"/>
      <c r="E16" s="1288"/>
      <c r="F16" s="1288"/>
      <c r="G16" s="1289"/>
      <c r="H16" s="1286">
        <f t="shared" si="0"/>
        <v>0</v>
      </c>
    </row>
    <row r="17" spans="2:8" s="57" customFormat="1" ht="18.75" x14ac:dyDescent="0.3">
      <c r="B17" s="2655"/>
      <c r="C17" s="2656"/>
      <c r="D17" s="2656"/>
      <c r="E17" s="1288"/>
      <c r="F17" s="1288"/>
      <c r="G17" s="1289"/>
      <c r="H17" s="1286">
        <f t="shared" si="0"/>
        <v>0</v>
      </c>
    </row>
    <row r="18" spans="2:8" s="57" customFormat="1" ht="18.75" x14ac:dyDescent="0.3">
      <c r="B18" s="2655"/>
      <c r="C18" s="2656"/>
      <c r="D18" s="2656"/>
      <c r="E18" s="1288"/>
      <c r="F18" s="1288"/>
      <c r="G18" s="1289"/>
      <c r="H18" s="1286">
        <f t="shared" si="0"/>
        <v>0</v>
      </c>
    </row>
    <row r="19" spans="2:8" s="57" customFormat="1" ht="18.75" x14ac:dyDescent="0.3">
      <c r="B19" s="2655"/>
      <c r="C19" s="2656"/>
      <c r="D19" s="2656"/>
      <c r="E19" s="1288"/>
      <c r="F19" s="1288"/>
      <c r="G19" s="1289"/>
      <c r="H19" s="1286">
        <f t="shared" si="0"/>
        <v>0</v>
      </c>
    </row>
    <row r="20" spans="2:8" s="57" customFormat="1" ht="18.75" x14ac:dyDescent="0.3">
      <c r="B20" s="2655"/>
      <c r="C20" s="2656"/>
      <c r="D20" s="2656"/>
      <c r="E20" s="1288"/>
      <c r="F20" s="1288"/>
      <c r="G20" s="1289"/>
      <c r="H20" s="1286">
        <f t="shared" si="0"/>
        <v>0</v>
      </c>
    </row>
    <row r="21" spans="2:8" s="57" customFormat="1" ht="18.75" x14ac:dyDescent="0.3">
      <c r="B21" s="2655"/>
      <c r="C21" s="2656"/>
      <c r="D21" s="2656"/>
      <c r="E21" s="1288"/>
      <c r="F21" s="1288"/>
      <c r="G21" s="1289"/>
      <c r="H21" s="1286">
        <f t="shared" si="0"/>
        <v>0</v>
      </c>
    </row>
    <row r="22" spans="2:8" s="57" customFormat="1" ht="18.75" x14ac:dyDescent="0.3">
      <c r="B22" s="2655"/>
      <c r="C22" s="2656"/>
      <c r="D22" s="2656"/>
      <c r="E22" s="1288"/>
      <c r="F22" s="1288"/>
      <c r="G22" s="1289"/>
      <c r="H22" s="1286">
        <f t="shared" si="0"/>
        <v>0</v>
      </c>
    </row>
    <row r="23" spans="2:8" s="57" customFormat="1" ht="18.75" x14ac:dyDescent="0.3">
      <c r="B23" s="2655"/>
      <c r="C23" s="2656"/>
      <c r="D23" s="2656"/>
      <c r="E23" s="1288"/>
      <c r="F23" s="1288"/>
      <c r="G23" s="1289"/>
      <c r="H23" s="1286">
        <f t="shared" si="0"/>
        <v>0</v>
      </c>
    </row>
    <row r="24" spans="2:8" s="57" customFormat="1" ht="18.75" x14ac:dyDescent="0.3">
      <c r="B24" s="2655"/>
      <c r="C24" s="2656"/>
      <c r="D24" s="2656"/>
      <c r="E24" s="1288"/>
      <c r="F24" s="1288"/>
      <c r="G24" s="1289"/>
      <c r="H24" s="1286">
        <f t="shared" si="0"/>
        <v>0</v>
      </c>
    </row>
    <row r="25" spans="2:8" s="57" customFormat="1" ht="18.75" x14ac:dyDescent="0.3">
      <c r="B25" s="2655"/>
      <c r="C25" s="2656"/>
      <c r="D25" s="2656"/>
      <c r="E25" s="1288"/>
      <c r="F25" s="1288"/>
      <c r="G25" s="1289"/>
      <c r="H25" s="128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60"/>
      <c r="C33" s="2661"/>
      <c r="D33" s="2661"/>
      <c r="E33" s="1282"/>
      <c r="F33" s="1282"/>
      <c r="G33" s="1282"/>
      <c r="H33" s="1284"/>
    </row>
    <row r="34" spans="2:8" x14ac:dyDescent="0.25">
      <c r="B34" s="2660"/>
      <c r="C34" s="2661"/>
      <c r="D34" s="2661"/>
      <c r="E34" s="1282"/>
      <c r="F34" s="1282"/>
      <c r="G34" s="1282"/>
      <c r="H34" s="1284"/>
    </row>
    <row r="35" spans="2:8" ht="15.75" thickBot="1" x14ac:dyDescent="0.3">
      <c r="B35" s="2662"/>
      <c r="C35" s="2663"/>
      <c r="D35" s="2663"/>
      <c r="E35" s="1283"/>
      <c r="F35" s="1283"/>
      <c r="G35" s="1283"/>
      <c r="H35" s="1285"/>
    </row>
    <row r="36" spans="2:8" ht="18.75" x14ac:dyDescent="0.3">
      <c r="G36" s="48" t="s">
        <v>443</v>
      </c>
      <c r="H36" s="64">
        <f>SUM(H13:H25)</f>
        <v>2994</v>
      </c>
    </row>
    <row r="37" spans="2:8" ht="18.75" x14ac:dyDescent="0.3">
      <c r="G37" s="48" t="s">
        <v>444</v>
      </c>
      <c r="H37" s="64">
        <f>+H36*0.16</f>
        <v>479.04</v>
      </c>
    </row>
    <row r="38" spans="2:8" ht="18.75" x14ac:dyDescent="0.3">
      <c r="G38" s="75" t="s">
        <v>1579</v>
      </c>
      <c r="H38" s="64">
        <f>+H36*1.25%</f>
        <v>37.425000000000004</v>
      </c>
    </row>
    <row r="39" spans="2:8" ht="18.75" x14ac:dyDescent="0.3">
      <c r="G39" s="75" t="s">
        <v>525</v>
      </c>
      <c r="H39" s="64">
        <f>+H36*2%</f>
        <v>59.88</v>
      </c>
    </row>
    <row r="40" spans="2:8" ht="19.5" thickBot="1" x14ac:dyDescent="0.35">
      <c r="G40" s="49" t="s">
        <v>445</v>
      </c>
      <c r="H40" s="65">
        <f>+H36+H37-H38-H39</f>
        <v>3375.7349999999997</v>
      </c>
    </row>
    <row r="42" spans="2:8" x14ac:dyDescent="0.25">
      <c r="B42" s="2650"/>
      <c r="C42" s="2650"/>
      <c r="D42" s="2650"/>
      <c r="E42" s="2650"/>
      <c r="F42" s="2650"/>
    </row>
    <row r="43" spans="2:8" x14ac:dyDescent="0.25">
      <c r="B43" s="2650"/>
      <c r="C43" s="2650"/>
      <c r="D43" s="2650"/>
      <c r="E43" s="2650"/>
      <c r="F43" s="2650"/>
    </row>
    <row r="44" spans="2:8" x14ac:dyDescent="0.25">
      <c r="B44" s="2659" t="s">
        <v>446</v>
      </c>
      <c r="C44" s="2659"/>
      <c r="D44" s="2659"/>
      <c r="E44" s="2659" t="s">
        <v>447</v>
      </c>
      <c r="F44" s="2659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9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7109375" style="32" customWidth="1"/>
    <col min="4" max="4" width="15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1704</v>
      </c>
      <c r="E5" s="1271" t="s">
        <v>421</v>
      </c>
      <c r="F5" s="33" t="str">
        <f>VLOOKUP(F6,OBRAS!A1:B25,2,FALSE)</f>
        <v>EL TAJO</v>
      </c>
      <c r="G5" s="1670" t="s">
        <v>423</v>
      </c>
      <c r="H5" s="1674">
        <v>46162</v>
      </c>
    </row>
    <row r="6" spans="2:8" ht="15.75" thickBot="1" x14ac:dyDescent="0.3">
      <c r="B6" s="1669"/>
      <c r="C6" s="1671"/>
      <c r="D6" s="1673"/>
      <c r="E6" s="1272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1705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CALZADA MARIANO BALLEZA #25 COL. MARIANO BALLEZA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DOLORES HIDALGO, GTO</v>
      </c>
      <c r="D9" s="38"/>
      <c r="E9" s="38"/>
      <c r="F9" s="37" t="s">
        <v>431</v>
      </c>
      <c r="G9" s="50">
        <f>VLOOKUP(C7,'BASE DATOS'!A1:J109,9,FALSE)</f>
        <v>37800</v>
      </c>
      <c r="H9" s="42"/>
    </row>
    <row r="10" spans="2:8" x14ac:dyDescent="0.25">
      <c r="B10" s="40" t="s">
        <v>427</v>
      </c>
      <c r="C10" s="38" t="str">
        <f>VLOOKUP(C7,'BASE DATOS'!A1:J110,2,FALSE)</f>
        <v>ROCM631017JZ2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418 182 2052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7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1710</v>
      </c>
      <c r="C13" s="1679"/>
      <c r="D13" s="1679"/>
      <c r="E13" s="60">
        <v>1</v>
      </c>
      <c r="F13" s="60" t="s">
        <v>449</v>
      </c>
      <c r="G13" s="62">
        <v>4418.1034482758623</v>
      </c>
      <c r="H13" s="56">
        <f>+E13*G13</f>
        <v>4418.1034482758623</v>
      </c>
    </row>
    <row r="14" spans="2:8" s="57" customFormat="1" ht="18.75" x14ac:dyDescent="0.3">
      <c r="B14" s="2657" t="s">
        <v>1345</v>
      </c>
      <c r="C14" s="2658"/>
      <c r="D14" s="2658"/>
      <c r="E14" s="1288"/>
      <c r="F14" s="1288"/>
      <c r="G14" s="1289"/>
      <c r="H14" s="1286">
        <f>+E14*G14</f>
        <v>0</v>
      </c>
    </row>
    <row r="15" spans="2:8" s="57" customFormat="1" ht="18.75" x14ac:dyDescent="0.3">
      <c r="B15" s="2655"/>
      <c r="C15" s="2656"/>
      <c r="D15" s="2656"/>
      <c r="E15" s="1288"/>
      <c r="F15" s="1288"/>
      <c r="G15" s="1289"/>
      <c r="H15" s="1286">
        <f t="shared" ref="H15:H24" si="0">+E15*G15</f>
        <v>0</v>
      </c>
    </row>
    <row r="16" spans="2:8" s="57" customFormat="1" ht="18.75" x14ac:dyDescent="0.3">
      <c r="B16" s="2655" t="s">
        <v>1709</v>
      </c>
      <c r="C16" s="2656"/>
      <c r="D16" s="2656"/>
      <c r="E16" s="1288"/>
      <c r="F16" s="1288"/>
      <c r="G16" s="1289"/>
      <c r="H16" s="1286">
        <f t="shared" si="0"/>
        <v>0</v>
      </c>
    </row>
    <row r="17" spans="2:8" s="57" customFormat="1" ht="18.75" x14ac:dyDescent="0.3">
      <c r="B17" s="2655"/>
      <c r="C17" s="2656"/>
      <c r="D17" s="2656"/>
      <c r="E17" s="1288"/>
      <c r="F17" s="1288"/>
      <c r="G17" s="1289"/>
      <c r="H17" s="1286">
        <f t="shared" si="0"/>
        <v>0</v>
      </c>
    </row>
    <row r="18" spans="2:8" s="57" customFormat="1" ht="18.75" x14ac:dyDescent="0.3">
      <c r="B18" s="2655"/>
      <c r="C18" s="2656"/>
      <c r="D18" s="2656"/>
      <c r="E18" s="1288"/>
      <c r="F18" s="1288"/>
      <c r="G18" s="1289"/>
      <c r="H18" s="1286">
        <f t="shared" si="0"/>
        <v>0</v>
      </c>
    </row>
    <row r="19" spans="2:8" s="57" customFormat="1" ht="18.75" x14ac:dyDescent="0.3">
      <c r="B19" s="2655"/>
      <c r="C19" s="2656"/>
      <c r="D19" s="2656"/>
      <c r="E19" s="1288"/>
      <c r="F19" s="1288"/>
      <c r="G19" s="1289"/>
      <c r="H19" s="1286">
        <f t="shared" si="0"/>
        <v>0</v>
      </c>
    </row>
    <row r="20" spans="2:8" s="57" customFormat="1" ht="18.75" x14ac:dyDescent="0.3">
      <c r="B20" s="2655"/>
      <c r="C20" s="2656"/>
      <c r="D20" s="2656"/>
      <c r="E20" s="1288"/>
      <c r="F20" s="1288"/>
      <c r="G20" s="1289"/>
      <c r="H20" s="1286">
        <f t="shared" si="0"/>
        <v>0</v>
      </c>
    </row>
    <row r="21" spans="2:8" s="57" customFormat="1" ht="18.75" x14ac:dyDescent="0.3">
      <c r="B21" s="2655"/>
      <c r="C21" s="2656"/>
      <c r="D21" s="2656"/>
      <c r="E21" s="1288"/>
      <c r="F21" s="1288"/>
      <c r="G21" s="1289"/>
      <c r="H21" s="1286">
        <f t="shared" si="0"/>
        <v>0</v>
      </c>
    </row>
    <row r="22" spans="2:8" s="57" customFormat="1" ht="18.75" x14ac:dyDescent="0.3">
      <c r="B22" s="2655"/>
      <c r="C22" s="2656"/>
      <c r="D22" s="2656"/>
      <c r="E22" s="1288"/>
      <c r="F22" s="1288"/>
      <c r="G22" s="1289"/>
      <c r="H22" s="1286">
        <f t="shared" si="0"/>
        <v>0</v>
      </c>
    </row>
    <row r="23" spans="2:8" s="57" customFormat="1" ht="18.75" x14ac:dyDescent="0.3">
      <c r="B23" s="2655"/>
      <c r="C23" s="2656"/>
      <c r="D23" s="2656"/>
      <c r="E23" s="1288"/>
      <c r="F23" s="1288"/>
      <c r="G23" s="1289"/>
      <c r="H23" s="1286">
        <f t="shared" si="0"/>
        <v>0</v>
      </c>
    </row>
    <row r="24" spans="2:8" s="57" customFormat="1" ht="18.75" x14ac:dyDescent="0.3">
      <c r="B24" s="2655"/>
      <c r="C24" s="2656"/>
      <c r="D24" s="2656"/>
      <c r="E24" s="1288"/>
      <c r="F24" s="1288"/>
      <c r="G24" s="1289"/>
      <c r="H24" s="1286">
        <f t="shared" si="0"/>
        <v>0</v>
      </c>
    </row>
    <row r="25" spans="2:8" s="57" customFormat="1" ht="18.75" x14ac:dyDescent="0.3">
      <c r="B25" s="2655"/>
      <c r="C25" s="2656"/>
      <c r="D25" s="2656"/>
      <c r="E25" s="1288"/>
      <c r="F25" s="1288"/>
      <c r="G25" s="1289"/>
      <c r="H25" s="128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60"/>
      <c r="C33" s="2661"/>
      <c r="D33" s="2661"/>
      <c r="E33" s="1282"/>
      <c r="F33" s="1282"/>
      <c r="G33" s="1282"/>
      <c r="H33" s="1284"/>
    </row>
    <row r="34" spans="2:8" x14ac:dyDescent="0.25">
      <c r="B34" s="2660"/>
      <c r="C34" s="2661"/>
      <c r="D34" s="2661"/>
      <c r="E34" s="1282"/>
      <c r="F34" s="1282"/>
      <c r="G34" s="1282"/>
      <c r="H34" s="1284"/>
    </row>
    <row r="35" spans="2:8" ht="15.75" thickBot="1" x14ac:dyDescent="0.3">
      <c r="B35" s="2662"/>
      <c r="C35" s="2663"/>
      <c r="D35" s="2663"/>
      <c r="E35" s="1283"/>
      <c r="F35" s="1283"/>
      <c r="G35" s="1283"/>
      <c r="H35" s="1285"/>
    </row>
    <row r="36" spans="2:8" ht="18.75" x14ac:dyDescent="0.3">
      <c r="G36" s="48" t="s">
        <v>443</v>
      </c>
      <c r="H36" s="64">
        <f>SUM(H13:H25)</f>
        <v>4418.1034482758623</v>
      </c>
    </row>
    <row r="37" spans="2:8" ht="18.75" x14ac:dyDescent="0.3">
      <c r="G37" s="48" t="s">
        <v>444</v>
      </c>
      <c r="H37" s="64">
        <f>+H36*0.16</f>
        <v>706.89655172413802</v>
      </c>
    </row>
    <row r="38" spans="2:8" ht="19.5" thickBot="1" x14ac:dyDescent="0.35">
      <c r="G38" s="49" t="s">
        <v>445</v>
      </c>
      <c r="H38" s="65">
        <f>+H36+H37</f>
        <v>5125</v>
      </c>
    </row>
    <row r="40" spans="2:8" x14ac:dyDescent="0.25">
      <c r="B40" s="2650"/>
      <c r="C40" s="2650"/>
      <c r="D40" s="2650"/>
      <c r="E40" s="2650"/>
      <c r="F40" s="2650"/>
    </row>
    <row r="41" spans="2:8" x14ac:dyDescent="0.25">
      <c r="B41" s="2650"/>
      <c r="C41" s="2650"/>
      <c r="D41" s="2650"/>
      <c r="E41" s="2650"/>
      <c r="F41" s="2650"/>
    </row>
    <row r="42" spans="2:8" x14ac:dyDescent="0.25">
      <c r="B42" s="2659" t="s">
        <v>446</v>
      </c>
      <c r="C42" s="2659"/>
      <c r="D42" s="2659"/>
      <c r="E42" s="2659" t="s">
        <v>447</v>
      </c>
      <c r="F42" s="2659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5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0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5703125" style="32" customWidth="1"/>
    <col min="4" max="4" width="15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1711</v>
      </c>
      <c r="E5" s="1290" t="s">
        <v>421</v>
      </c>
      <c r="F5" s="33" t="str">
        <f>VLOOKUP(F6,OBRAS!A1:B25,2,FALSE)</f>
        <v>EL TAJO</v>
      </c>
      <c r="G5" s="1670" t="s">
        <v>423</v>
      </c>
      <c r="H5" s="1674">
        <v>46162</v>
      </c>
    </row>
    <row r="6" spans="2:8" ht="15.75" thickBot="1" x14ac:dyDescent="0.3">
      <c r="B6" s="1669"/>
      <c r="C6" s="1671"/>
      <c r="D6" s="1673"/>
      <c r="E6" s="1291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778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DOLORES HIDALGO, GUANAJUATO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DOLORES HIDALGO, GTO</v>
      </c>
      <c r="D9" s="38"/>
      <c r="E9" s="38"/>
      <c r="F9" s="37" t="s">
        <v>431</v>
      </c>
      <c r="G9" s="50">
        <f>VLOOKUP(C7,'BASE DATOS'!A1:J109,9,FALSE)</f>
        <v>0</v>
      </c>
      <c r="H9" s="42"/>
    </row>
    <row r="10" spans="2:8" x14ac:dyDescent="0.25">
      <c r="B10" s="40" t="s">
        <v>427</v>
      </c>
      <c r="C10" s="38" t="str">
        <f>VLOOKUP(C7,'BASE DATOS'!A1:J110,2,FALSE)</f>
        <v>CESF83111298A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418 1822175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9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1712</v>
      </c>
      <c r="C13" s="1679"/>
      <c r="D13" s="1679"/>
      <c r="E13" s="60">
        <v>2</v>
      </c>
      <c r="F13" s="60" t="s">
        <v>449</v>
      </c>
      <c r="G13" s="62">
        <v>474.137</v>
      </c>
      <c r="H13" s="56">
        <f>+E13*G13</f>
        <v>948.274</v>
      </c>
    </row>
    <row r="14" spans="2:8" s="57" customFormat="1" ht="18.75" x14ac:dyDescent="0.3">
      <c r="B14" s="2666" t="s">
        <v>1429</v>
      </c>
      <c r="C14" s="2667"/>
      <c r="D14" s="2667"/>
      <c r="E14" s="1302"/>
      <c r="F14" s="1302"/>
      <c r="G14" s="1303"/>
      <c r="H14" s="1300">
        <f>+E14*G14</f>
        <v>0</v>
      </c>
    </row>
    <row r="15" spans="2:8" s="57" customFormat="1" ht="18.75" x14ac:dyDescent="0.3">
      <c r="B15" s="2664"/>
      <c r="C15" s="2665"/>
      <c r="D15" s="2665"/>
      <c r="E15" s="1302"/>
      <c r="F15" s="1302"/>
      <c r="G15" s="1303"/>
      <c r="H15" s="1300">
        <f t="shared" ref="H15:H24" si="0">+E15*G15</f>
        <v>0</v>
      </c>
    </row>
    <row r="16" spans="2:8" s="57" customFormat="1" ht="18.75" x14ac:dyDescent="0.3">
      <c r="B16" s="2664"/>
      <c r="C16" s="2665"/>
      <c r="D16" s="2665"/>
      <c r="E16" s="1302"/>
      <c r="F16" s="1302"/>
      <c r="G16" s="1303"/>
      <c r="H16" s="1300">
        <f t="shared" si="0"/>
        <v>0</v>
      </c>
    </row>
    <row r="17" spans="2:8" s="57" customFormat="1" ht="18.75" x14ac:dyDescent="0.3">
      <c r="B17" s="2664"/>
      <c r="C17" s="2665"/>
      <c r="D17" s="2665"/>
      <c r="E17" s="1302"/>
      <c r="F17" s="1302"/>
      <c r="G17" s="1303"/>
      <c r="H17" s="1300">
        <f t="shared" si="0"/>
        <v>0</v>
      </c>
    </row>
    <row r="18" spans="2:8" s="57" customFormat="1" ht="18.75" x14ac:dyDescent="0.3">
      <c r="B18" s="2664"/>
      <c r="C18" s="2665"/>
      <c r="D18" s="2665"/>
      <c r="E18" s="1302"/>
      <c r="F18" s="1302"/>
      <c r="G18" s="1303"/>
      <c r="H18" s="1300">
        <f t="shared" si="0"/>
        <v>0</v>
      </c>
    </row>
    <row r="19" spans="2:8" s="57" customFormat="1" ht="18.75" x14ac:dyDescent="0.3">
      <c r="B19" s="2664"/>
      <c r="C19" s="2665"/>
      <c r="D19" s="2665"/>
      <c r="E19" s="1302"/>
      <c r="F19" s="1302"/>
      <c r="G19" s="1303"/>
      <c r="H19" s="1300">
        <f t="shared" si="0"/>
        <v>0</v>
      </c>
    </row>
    <row r="20" spans="2:8" s="57" customFormat="1" ht="18.75" x14ac:dyDescent="0.3">
      <c r="B20" s="2664"/>
      <c r="C20" s="2665"/>
      <c r="D20" s="2665"/>
      <c r="E20" s="1302"/>
      <c r="F20" s="1302"/>
      <c r="G20" s="1303"/>
      <c r="H20" s="1300">
        <f t="shared" si="0"/>
        <v>0</v>
      </c>
    </row>
    <row r="21" spans="2:8" s="57" customFormat="1" ht="18.75" x14ac:dyDescent="0.3">
      <c r="B21" s="2664"/>
      <c r="C21" s="2665"/>
      <c r="D21" s="2665"/>
      <c r="E21" s="1302"/>
      <c r="F21" s="1302"/>
      <c r="G21" s="1303"/>
      <c r="H21" s="1300">
        <f t="shared" si="0"/>
        <v>0</v>
      </c>
    </row>
    <row r="22" spans="2:8" s="57" customFormat="1" ht="18.75" x14ac:dyDescent="0.3">
      <c r="B22" s="2664"/>
      <c r="C22" s="2665"/>
      <c r="D22" s="2665"/>
      <c r="E22" s="1302"/>
      <c r="F22" s="1302"/>
      <c r="G22" s="1303"/>
      <c r="H22" s="1300">
        <f t="shared" si="0"/>
        <v>0</v>
      </c>
    </row>
    <row r="23" spans="2:8" s="57" customFormat="1" ht="18.75" x14ac:dyDescent="0.3">
      <c r="B23" s="2664"/>
      <c r="C23" s="2665"/>
      <c r="D23" s="2665"/>
      <c r="E23" s="1302"/>
      <c r="F23" s="1302"/>
      <c r="G23" s="1303"/>
      <c r="H23" s="1300">
        <f t="shared" si="0"/>
        <v>0</v>
      </c>
    </row>
    <row r="24" spans="2:8" s="57" customFormat="1" ht="18.75" x14ac:dyDescent="0.3">
      <c r="B24" s="2664"/>
      <c r="C24" s="2665"/>
      <c r="D24" s="2665"/>
      <c r="E24" s="1302"/>
      <c r="F24" s="1302"/>
      <c r="G24" s="1303"/>
      <c r="H24" s="1300">
        <f t="shared" si="0"/>
        <v>0</v>
      </c>
    </row>
    <row r="25" spans="2:8" s="57" customFormat="1" ht="18.75" x14ac:dyDescent="0.3">
      <c r="B25" s="2664"/>
      <c r="C25" s="2665"/>
      <c r="D25" s="2665"/>
      <c r="E25" s="1302"/>
      <c r="F25" s="1302"/>
      <c r="G25" s="1303"/>
      <c r="H25" s="130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69"/>
      <c r="C33" s="2670"/>
      <c r="D33" s="2670"/>
      <c r="E33" s="1296"/>
      <c r="F33" s="1296"/>
      <c r="G33" s="1296"/>
      <c r="H33" s="1298"/>
    </row>
    <row r="34" spans="2:8" x14ac:dyDescent="0.25">
      <c r="B34" s="2669"/>
      <c r="C34" s="2670"/>
      <c r="D34" s="2670"/>
      <c r="E34" s="1296"/>
      <c r="F34" s="1296"/>
      <c r="G34" s="1296"/>
      <c r="H34" s="1298"/>
    </row>
    <row r="35" spans="2:8" ht="15.75" thickBot="1" x14ac:dyDescent="0.3">
      <c r="B35" s="2671"/>
      <c r="C35" s="2672"/>
      <c r="D35" s="2672"/>
      <c r="E35" s="1297"/>
      <c r="F35" s="1297"/>
      <c r="G35" s="1297"/>
      <c r="H35" s="1299"/>
    </row>
    <row r="36" spans="2:8" ht="18.75" x14ac:dyDescent="0.3">
      <c r="G36" s="48" t="s">
        <v>443</v>
      </c>
      <c r="H36" s="64">
        <f>SUM(H13:H25)</f>
        <v>948.274</v>
      </c>
    </row>
    <row r="37" spans="2:8" ht="18.75" x14ac:dyDescent="0.3">
      <c r="G37" s="48" t="s">
        <v>444</v>
      </c>
      <c r="H37" s="64">
        <f>+H36*0.16</f>
        <v>151.72384</v>
      </c>
    </row>
    <row r="38" spans="2:8" ht="19.5" thickBot="1" x14ac:dyDescent="0.35">
      <c r="G38" s="49" t="s">
        <v>445</v>
      </c>
      <c r="H38" s="65">
        <f>+H36+H37</f>
        <v>1099.99784</v>
      </c>
    </row>
    <row r="40" spans="2:8" x14ac:dyDescent="0.25">
      <c r="B40" s="2661"/>
      <c r="C40" s="2661"/>
      <c r="D40" s="2661"/>
      <c r="E40" s="2661"/>
      <c r="F40" s="2661"/>
    </row>
    <row r="41" spans="2:8" x14ac:dyDescent="0.25">
      <c r="B41" s="2661"/>
      <c r="C41" s="2661"/>
      <c r="D41" s="2661"/>
      <c r="E41" s="2661"/>
      <c r="F41" s="2661"/>
    </row>
    <row r="42" spans="2:8" x14ac:dyDescent="0.25">
      <c r="B42" s="2668" t="s">
        <v>446</v>
      </c>
      <c r="C42" s="2668"/>
      <c r="D42" s="2668"/>
      <c r="E42" s="2668" t="s">
        <v>447</v>
      </c>
      <c r="F42" s="2668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1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28515625" style="32" customWidth="1"/>
    <col min="4" max="4" width="15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1714</v>
      </c>
      <c r="E5" s="1293" t="s">
        <v>421</v>
      </c>
      <c r="F5" s="33" t="str">
        <f>VLOOKUP(F6,OBRAS!A1:B25,2,FALSE)</f>
        <v>LA VALENCIA</v>
      </c>
      <c r="G5" s="1670" t="s">
        <v>423</v>
      </c>
      <c r="H5" s="1674">
        <v>46163</v>
      </c>
    </row>
    <row r="6" spans="2:8" ht="15.75" thickBot="1" x14ac:dyDescent="0.3">
      <c r="B6" s="1669"/>
      <c r="C6" s="1671"/>
      <c r="D6" s="1673"/>
      <c r="E6" s="1294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330</v>
      </c>
      <c r="D7" s="36"/>
      <c r="E7" s="36"/>
      <c r="F7" s="35" t="s">
        <v>429</v>
      </c>
      <c r="G7" s="36" t="str">
        <f>VLOOKUP(C7,'BASE DATOS'!A1:J107,7,FALSE)</f>
        <v>tsm9807@prodigy.net.mx</v>
      </c>
      <c r="H7" s="41"/>
    </row>
    <row r="8" spans="2:8" x14ac:dyDescent="0.25">
      <c r="B8" s="40" t="s">
        <v>425</v>
      </c>
      <c r="C8" s="38" t="str">
        <f>VLOOKUP(C7,'BASE DATOS'!A1:J108,3,FALSE)</f>
        <v>AV. LAZARO CARDENAS #244 COL. LAS FLORES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38090</v>
      </c>
      <c r="H9" s="42"/>
    </row>
    <row r="10" spans="2:8" x14ac:dyDescent="0.25">
      <c r="B10" s="40" t="s">
        <v>427</v>
      </c>
      <c r="C10" s="38" t="str">
        <f>VLOOKUP(C7,'BASE DATOS'!A1:J110,2,FALSE)</f>
        <v>TCE980713UL0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461 6124755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9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1713</v>
      </c>
      <c r="C13" s="1679"/>
      <c r="D13" s="1679"/>
      <c r="E13" s="60">
        <v>1</v>
      </c>
      <c r="F13" s="60" t="s">
        <v>463</v>
      </c>
      <c r="G13" s="62">
        <v>2417.85</v>
      </c>
      <c r="H13" s="56">
        <f>+E13*G13</f>
        <v>2417.85</v>
      </c>
    </row>
    <row r="14" spans="2:8" s="57" customFormat="1" ht="18.75" x14ac:dyDescent="0.3">
      <c r="B14" s="2678" t="s">
        <v>1560</v>
      </c>
      <c r="C14" s="2679"/>
      <c r="D14" s="2679"/>
      <c r="E14" s="1313"/>
      <c r="F14" s="1313"/>
      <c r="G14" s="1314"/>
      <c r="H14" s="1311">
        <f>+E14*G14</f>
        <v>0</v>
      </c>
    </row>
    <row r="15" spans="2:8" s="57" customFormat="1" ht="18.75" x14ac:dyDescent="0.3">
      <c r="B15" s="2680" t="s">
        <v>896</v>
      </c>
      <c r="C15" s="2681"/>
      <c r="D15" s="2681"/>
      <c r="E15" s="1313"/>
      <c r="F15" s="1313"/>
      <c r="G15" s="1314"/>
      <c r="H15" s="1311">
        <f t="shared" ref="H15:H24" si="0">+E15*G15</f>
        <v>0</v>
      </c>
    </row>
    <row r="16" spans="2:8" s="57" customFormat="1" ht="18.75" x14ac:dyDescent="0.3">
      <c r="B16" s="2678"/>
      <c r="C16" s="2679"/>
      <c r="D16" s="2679"/>
      <c r="E16" s="1313"/>
      <c r="F16" s="1313"/>
      <c r="G16" s="1314"/>
      <c r="H16" s="1311">
        <f t="shared" si="0"/>
        <v>0</v>
      </c>
    </row>
    <row r="17" spans="2:8" s="57" customFormat="1" ht="18.75" x14ac:dyDescent="0.3">
      <c r="B17" s="2678"/>
      <c r="C17" s="2679"/>
      <c r="D17" s="2679"/>
      <c r="E17" s="1313"/>
      <c r="F17" s="1313"/>
      <c r="G17" s="1314"/>
      <c r="H17" s="1311">
        <f t="shared" si="0"/>
        <v>0</v>
      </c>
    </row>
    <row r="18" spans="2:8" s="57" customFormat="1" ht="18.75" x14ac:dyDescent="0.3">
      <c r="B18" s="2678"/>
      <c r="C18" s="2679"/>
      <c r="D18" s="2679"/>
      <c r="E18" s="1313"/>
      <c r="F18" s="1313"/>
      <c r="G18" s="1314"/>
      <c r="H18" s="1311">
        <f t="shared" si="0"/>
        <v>0</v>
      </c>
    </row>
    <row r="19" spans="2:8" s="57" customFormat="1" ht="18.75" x14ac:dyDescent="0.3">
      <c r="B19" s="2678"/>
      <c r="C19" s="2679"/>
      <c r="D19" s="2679"/>
      <c r="E19" s="1313"/>
      <c r="F19" s="1313"/>
      <c r="G19" s="1314"/>
      <c r="H19" s="1311">
        <f t="shared" si="0"/>
        <v>0</v>
      </c>
    </row>
    <row r="20" spans="2:8" s="57" customFormat="1" ht="18.75" x14ac:dyDescent="0.3">
      <c r="B20" s="2678"/>
      <c r="C20" s="2679"/>
      <c r="D20" s="2679"/>
      <c r="E20" s="1313"/>
      <c r="F20" s="1313"/>
      <c r="G20" s="1314"/>
      <c r="H20" s="1311">
        <f t="shared" si="0"/>
        <v>0</v>
      </c>
    </row>
    <row r="21" spans="2:8" s="57" customFormat="1" ht="18.75" x14ac:dyDescent="0.3">
      <c r="B21" s="2678"/>
      <c r="C21" s="2679"/>
      <c r="D21" s="2679"/>
      <c r="E21" s="1313"/>
      <c r="F21" s="1313"/>
      <c r="G21" s="1314"/>
      <c r="H21" s="1311">
        <f t="shared" si="0"/>
        <v>0</v>
      </c>
    </row>
    <row r="22" spans="2:8" s="57" customFormat="1" ht="18.75" x14ac:dyDescent="0.3">
      <c r="B22" s="2678"/>
      <c r="C22" s="2679"/>
      <c r="D22" s="2679"/>
      <c r="E22" s="1313"/>
      <c r="F22" s="1313"/>
      <c r="G22" s="1314"/>
      <c r="H22" s="1311">
        <f t="shared" si="0"/>
        <v>0</v>
      </c>
    </row>
    <row r="23" spans="2:8" s="57" customFormat="1" ht="18.75" x14ac:dyDescent="0.3">
      <c r="B23" s="2678"/>
      <c r="C23" s="2679"/>
      <c r="D23" s="2679"/>
      <c r="E23" s="1313"/>
      <c r="F23" s="1313"/>
      <c r="G23" s="1314"/>
      <c r="H23" s="1311">
        <f t="shared" si="0"/>
        <v>0</v>
      </c>
    </row>
    <row r="24" spans="2:8" s="57" customFormat="1" ht="18.75" x14ac:dyDescent="0.3">
      <c r="B24" s="2678"/>
      <c r="C24" s="2679"/>
      <c r="D24" s="2679"/>
      <c r="E24" s="1313"/>
      <c r="F24" s="1313"/>
      <c r="G24" s="1314"/>
      <c r="H24" s="1311">
        <f t="shared" si="0"/>
        <v>0</v>
      </c>
    </row>
    <row r="25" spans="2:8" s="57" customFormat="1" ht="18.75" x14ac:dyDescent="0.3">
      <c r="B25" s="2678"/>
      <c r="C25" s="2679"/>
      <c r="D25" s="2679"/>
      <c r="E25" s="1313"/>
      <c r="F25" s="1313"/>
      <c r="G25" s="1314"/>
      <c r="H25" s="131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74"/>
      <c r="C33" s="2675"/>
      <c r="D33" s="2675"/>
      <c r="E33" s="1307"/>
      <c r="F33" s="1307"/>
      <c r="G33" s="1307"/>
      <c r="H33" s="1309"/>
    </row>
    <row r="34" spans="2:8" x14ac:dyDescent="0.25">
      <c r="B34" s="2674"/>
      <c r="C34" s="2675"/>
      <c r="D34" s="2675"/>
      <c r="E34" s="1307"/>
      <c r="F34" s="1307"/>
      <c r="G34" s="1307"/>
      <c r="H34" s="1309"/>
    </row>
    <row r="35" spans="2:8" ht="15.75" thickBot="1" x14ac:dyDescent="0.3">
      <c r="B35" s="2676"/>
      <c r="C35" s="2677"/>
      <c r="D35" s="2677"/>
      <c r="E35" s="1308"/>
      <c r="F35" s="1308"/>
      <c r="G35" s="1308"/>
      <c r="H35" s="1310"/>
    </row>
    <row r="36" spans="2:8" ht="18.75" x14ac:dyDescent="0.3">
      <c r="G36" s="48" t="s">
        <v>443</v>
      </c>
      <c r="H36" s="64">
        <f>SUM(H13:H25)</f>
        <v>2417.85</v>
      </c>
    </row>
    <row r="37" spans="2:8" ht="18.75" x14ac:dyDescent="0.3">
      <c r="G37" s="48" t="s">
        <v>444</v>
      </c>
      <c r="H37" s="64">
        <f>+H36*0.16</f>
        <v>386.85599999999999</v>
      </c>
    </row>
    <row r="38" spans="2:8" ht="19.5" thickBot="1" x14ac:dyDescent="0.35">
      <c r="G38" s="49" t="s">
        <v>445</v>
      </c>
      <c r="H38" s="65">
        <f>+H36+H37</f>
        <v>2804.7060000000001</v>
      </c>
    </row>
    <row r="40" spans="2:8" x14ac:dyDescent="0.25">
      <c r="B40" s="2670"/>
      <c r="C40" s="2670"/>
      <c r="D40" s="2670"/>
      <c r="E40" s="2670"/>
      <c r="F40" s="2670"/>
    </row>
    <row r="41" spans="2:8" x14ac:dyDescent="0.25">
      <c r="B41" s="2670"/>
      <c r="C41" s="2670"/>
      <c r="D41" s="2670"/>
      <c r="E41" s="2670"/>
      <c r="F41" s="2670"/>
    </row>
    <row r="42" spans="2:8" x14ac:dyDescent="0.25">
      <c r="B42" s="2673" t="s">
        <v>446</v>
      </c>
      <c r="C42" s="2673"/>
      <c r="D42" s="2673"/>
      <c r="E42" s="2673" t="s">
        <v>447</v>
      </c>
      <c r="F42" s="267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2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28515625" style="32" customWidth="1"/>
    <col min="4" max="4" width="16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1716</v>
      </c>
      <c r="E5" s="1293" t="s">
        <v>421</v>
      </c>
      <c r="F5" s="33" t="str">
        <f>VLOOKUP(F6,OBRAS!A1:B25,2,FALSE)</f>
        <v>LA VALENCIA</v>
      </c>
      <c r="G5" s="1670" t="s">
        <v>423</v>
      </c>
      <c r="H5" s="1674">
        <v>46163</v>
      </c>
    </row>
    <row r="6" spans="2:8" ht="15.75" thickBot="1" x14ac:dyDescent="0.3">
      <c r="B6" s="1669"/>
      <c r="C6" s="1671"/>
      <c r="D6" s="1673"/>
      <c r="E6" s="1294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182</v>
      </c>
      <c r="D7" s="36"/>
      <c r="E7" s="36"/>
      <c r="F7" s="35" t="s">
        <v>429</v>
      </c>
      <c r="G7" s="36" t="str">
        <f>VLOOKUP(C7,'BASE DATOS'!A1:J107,7,FALSE)</f>
        <v>chassinconexiones@prodigy.net.mx</v>
      </c>
      <c r="H7" s="41"/>
    </row>
    <row r="8" spans="2:8" x14ac:dyDescent="0.25">
      <c r="B8" s="40" t="s">
        <v>425</v>
      </c>
      <c r="C8" s="38" t="str">
        <f>VLOOKUP(C7,'BASE DATOS'!A1:J108,3,FALSE)</f>
        <v>CARR. PANAMERICANA CELAYA-SALAMANCA KM. 1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38090</v>
      </c>
      <c r="H9" s="42"/>
    </row>
    <row r="10" spans="2:8" x14ac:dyDescent="0.25">
      <c r="B10" s="40" t="s">
        <v>427</v>
      </c>
      <c r="C10" s="38" t="str">
        <f>VLOOKUP(C7,'BASE DATOS'!A1:J110,2,FALSE)</f>
        <v>HNC040824TJ6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461 6155910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9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1074</v>
      </c>
      <c r="C13" s="1679"/>
      <c r="D13" s="1679"/>
      <c r="E13" s="60">
        <v>1</v>
      </c>
      <c r="F13" s="60" t="s">
        <v>462</v>
      </c>
      <c r="G13" s="62">
        <v>1200</v>
      </c>
      <c r="H13" s="56">
        <f>+E13*G13</f>
        <v>1200</v>
      </c>
    </row>
    <row r="14" spans="2:8" s="57" customFormat="1" ht="18.75" x14ac:dyDescent="0.3">
      <c r="B14" s="2678" t="s">
        <v>1715</v>
      </c>
      <c r="C14" s="2679"/>
      <c r="D14" s="2679"/>
      <c r="E14" s="1313"/>
      <c r="F14" s="1313"/>
      <c r="G14" s="1314"/>
      <c r="H14" s="1311">
        <f>+E14*G14</f>
        <v>0</v>
      </c>
    </row>
    <row r="15" spans="2:8" s="57" customFormat="1" ht="18.75" x14ac:dyDescent="0.3">
      <c r="B15" s="2680" t="s">
        <v>578</v>
      </c>
      <c r="C15" s="2681"/>
      <c r="D15" s="2681"/>
      <c r="E15" s="1313"/>
      <c r="F15" s="1313"/>
      <c r="G15" s="1314"/>
      <c r="H15" s="1311">
        <f t="shared" ref="H15:H24" si="0">+E15*G15</f>
        <v>0</v>
      </c>
    </row>
    <row r="16" spans="2:8" s="57" customFormat="1" ht="18.75" x14ac:dyDescent="0.3">
      <c r="B16" s="2678"/>
      <c r="C16" s="2679"/>
      <c r="D16" s="2679"/>
      <c r="E16" s="1313"/>
      <c r="F16" s="1313"/>
      <c r="G16" s="1314"/>
      <c r="H16" s="1311">
        <f t="shared" si="0"/>
        <v>0</v>
      </c>
    </row>
    <row r="17" spans="2:8" s="57" customFormat="1" ht="18.75" x14ac:dyDescent="0.3">
      <c r="B17" s="2678"/>
      <c r="C17" s="2679"/>
      <c r="D17" s="2679"/>
      <c r="E17" s="1313"/>
      <c r="F17" s="1313"/>
      <c r="G17" s="1314"/>
      <c r="H17" s="1311">
        <f t="shared" si="0"/>
        <v>0</v>
      </c>
    </row>
    <row r="18" spans="2:8" s="57" customFormat="1" ht="18.75" x14ac:dyDescent="0.3">
      <c r="B18" s="2678"/>
      <c r="C18" s="2679"/>
      <c r="D18" s="2679"/>
      <c r="E18" s="1313"/>
      <c r="F18" s="1313"/>
      <c r="G18" s="1314"/>
      <c r="H18" s="1311">
        <f t="shared" si="0"/>
        <v>0</v>
      </c>
    </row>
    <row r="19" spans="2:8" s="57" customFormat="1" ht="18.75" x14ac:dyDescent="0.3">
      <c r="B19" s="2678"/>
      <c r="C19" s="2679"/>
      <c r="D19" s="2679"/>
      <c r="E19" s="1313"/>
      <c r="F19" s="1313"/>
      <c r="G19" s="1314"/>
      <c r="H19" s="1311">
        <f t="shared" si="0"/>
        <v>0</v>
      </c>
    </row>
    <row r="20" spans="2:8" s="57" customFormat="1" ht="18.75" x14ac:dyDescent="0.3">
      <c r="B20" s="2678"/>
      <c r="C20" s="2679"/>
      <c r="D20" s="2679"/>
      <c r="E20" s="1313"/>
      <c r="F20" s="1313"/>
      <c r="G20" s="1314"/>
      <c r="H20" s="1311">
        <f t="shared" si="0"/>
        <v>0</v>
      </c>
    </row>
    <row r="21" spans="2:8" s="57" customFormat="1" ht="18.75" x14ac:dyDescent="0.3">
      <c r="B21" s="2678"/>
      <c r="C21" s="2679"/>
      <c r="D21" s="2679"/>
      <c r="E21" s="1313"/>
      <c r="F21" s="1313"/>
      <c r="G21" s="1314"/>
      <c r="H21" s="1311">
        <f t="shared" si="0"/>
        <v>0</v>
      </c>
    </row>
    <row r="22" spans="2:8" s="57" customFormat="1" ht="18.75" x14ac:dyDescent="0.3">
      <c r="B22" s="2678"/>
      <c r="C22" s="2679"/>
      <c r="D22" s="2679"/>
      <c r="E22" s="1313"/>
      <c r="F22" s="1313"/>
      <c r="G22" s="1314"/>
      <c r="H22" s="1311">
        <f t="shared" si="0"/>
        <v>0</v>
      </c>
    </row>
    <row r="23" spans="2:8" s="57" customFormat="1" ht="18.75" x14ac:dyDescent="0.3">
      <c r="B23" s="2678"/>
      <c r="C23" s="2679"/>
      <c r="D23" s="2679"/>
      <c r="E23" s="1313"/>
      <c r="F23" s="1313"/>
      <c r="G23" s="1314"/>
      <c r="H23" s="1311">
        <f t="shared" si="0"/>
        <v>0</v>
      </c>
    </row>
    <row r="24" spans="2:8" s="57" customFormat="1" ht="18.75" x14ac:dyDescent="0.3">
      <c r="B24" s="2678"/>
      <c r="C24" s="2679"/>
      <c r="D24" s="2679"/>
      <c r="E24" s="1313"/>
      <c r="F24" s="1313"/>
      <c r="G24" s="1314"/>
      <c r="H24" s="1311">
        <f t="shared" si="0"/>
        <v>0</v>
      </c>
    </row>
    <row r="25" spans="2:8" s="57" customFormat="1" ht="18.75" x14ac:dyDescent="0.3">
      <c r="B25" s="2678"/>
      <c r="C25" s="2679"/>
      <c r="D25" s="2679"/>
      <c r="E25" s="1313"/>
      <c r="F25" s="1313"/>
      <c r="G25" s="1314"/>
      <c r="H25" s="131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74"/>
      <c r="C33" s="2675"/>
      <c r="D33" s="2675"/>
      <c r="E33" s="1307"/>
      <c r="F33" s="1307"/>
      <c r="G33" s="1307"/>
      <c r="H33" s="1309"/>
    </row>
    <row r="34" spans="2:8" x14ac:dyDescent="0.25">
      <c r="B34" s="2674"/>
      <c r="C34" s="2675"/>
      <c r="D34" s="2675"/>
      <c r="E34" s="1307"/>
      <c r="F34" s="1307"/>
      <c r="G34" s="1307"/>
      <c r="H34" s="1309"/>
    </row>
    <row r="35" spans="2:8" ht="15.75" thickBot="1" x14ac:dyDescent="0.3">
      <c r="B35" s="2676"/>
      <c r="C35" s="2677"/>
      <c r="D35" s="2677"/>
      <c r="E35" s="1308"/>
      <c r="F35" s="1308"/>
      <c r="G35" s="1308"/>
      <c r="H35" s="1310"/>
    </row>
    <row r="36" spans="2:8" ht="18.75" x14ac:dyDescent="0.3">
      <c r="G36" s="48" t="s">
        <v>443</v>
      </c>
      <c r="H36" s="64">
        <f>SUM(H13:H25)</f>
        <v>1200</v>
      </c>
    </row>
    <row r="37" spans="2:8" ht="18.75" x14ac:dyDescent="0.3">
      <c r="G37" s="48" t="s">
        <v>444</v>
      </c>
      <c r="H37" s="64">
        <f>+H36*0.16</f>
        <v>192</v>
      </c>
    </row>
    <row r="38" spans="2:8" ht="19.5" thickBot="1" x14ac:dyDescent="0.35">
      <c r="G38" s="49" t="s">
        <v>445</v>
      </c>
      <c r="H38" s="65">
        <f>+H36+H37</f>
        <v>1392</v>
      </c>
    </row>
    <row r="40" spans="2:8" x14ac:dyDescent="0.25">
      <c r="B40" s="2670"/>
      <c r="C40" s="2670"/>
      <c r="D40" s="2670"/>
      <c r="E40" s="2670"/>
      <c r="F40" s="2670"/>
    </row>
    <row r="41" spans="2:8" x14ac:dyDescent="0.25">
      <c r="B41" s="2670"/>
      <c r="C41" s="2670"/>
      <c r="D41" s="2670"/>
      <c r="E41" s="2670"/>
      <c r="F41" s="2670"/>
    </row>
    <row r="42" spans="2:8" x14ac:dyDescent="0.25">
      <c r="B42" s="2673" t="s">
        <v>446</v>
      </c>
      <c r="C42" s="2673"/>
      <c r="D42" s="2673"/>
      <c r="E42" s="2673" t="s">
        <v>447</v>
      </c>
      <c r="F42" s="267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3">
    <tabColor theme="9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7.140625" style="32" customWidth="1"/>
    <col min="4" max="4" width="16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1717</v>
      </c>
      <c r="E5" s="1293" t="s">
        <v>421</v>
      </c>
      <c r="F5" s="33" t="str">
        <f>VLOOKUP(F6,OBRAS!A1:B25,2,FALSE)</f>
        <v>EL TAJO</v>
      </c>
      <c r="G5" s="1670" t="s">
        <v>423</v>
      </c>
      <c r="H5" s="1674">
        <v>46150</v>
      </c>
    </row>
    <row r="6" spans="2:8" ht="15.75" thickBot="1" x14ac:dyDescent="0.3">
      <c r="B6" s="1669"/>
      <c r="C6" s="1671"/>
      <c r="D6" s="1673"/>
      <c r="E6" s="1294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10</v>
      </c>
      <c r="D7" s="36"/>
      <c r="E7" s="36"/>
      <c r="F7" s="35" t="s">
        <v>429</v>
      </c>
      <c r="G7" s="36" t="str">
        <f>VLOOKUP(C7,'BASE DATOS'!A1:J107,7,FALSE)</f>
        <v>controlistaCelayaCo@etbsa.com.mx</v>
      </c>
      <c r="H7" s="41"/>
    </row>
    <row r="8" spans="2:8" x14ac:dyDescent="0.25">
      <c r="B8" s="40" t="s">
        <v>425</v>
      </c>
      <c r="C8" s="38" t="str">
        <f>VLOOKUP(C7,'BASE DATOS'!A1:J108,3,FALSE)</f>
        <v>CARRETERA PANAMERICANA CELAYA SALAMANCA KM 61 S/N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38120</v>
      </c>
      <c r="H9" s="42"/>
    </row>
    <row r="10" spans="2:8" x14ac:dyDescent="0.25">
      <c r="B10" s="40" t="s">
        <v>427</v>
      </c>
      <c r="C10" s="38" t="str">
        <f>VLOOKUP(C7,'BASE DATOS'!A1:J110,2,FALSE)</f>
        <v>ETB860812I23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1518566 / 461 1184878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9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1718</v>
      </c>
      <c r="C13" s="1679"/>
      <c r="D13" s="1679"/>
      <c r="E13" s="60">
        <v>5.26</v>
      </c>
      <c r="F13" s="60" t="s">
        <v>858</v>
      </c>
      <c r="G13" s="62">
        <v>950.57</v>
      </c>
      <c r="H13" s="56">
        <f>+E13*G13</f>
        <v>4999.9982</v>
      </c>
    </row>
    <row r="14" spans="2:8" s="57" customFormat="1" ht="18.75" x14ac:dyDescent="0.3">
      <c r="B14" s="2678" t="s">
        <v>1719</v>
      </c>
      <c r="C14" s="2679"/>
      <c r="D14" s="2679"/>
      <c r="E14" s="1313"/>
      <c r="F14" s="1313"/>
      <c r="G14" s="1314"/>
      <c r="H14" s="1311">
        <f>+E14*G14</f>
        <v>0</v>
      </c>
    </row>
    <row r="15" spans="2:8" s="57" customFormat="1" ht="18.75" x14ac:dyDescent="0.3">
      <c r="B15" s="2678" t="s">
        <v>1720</v>
      </c>
      <c r="C15" s="2679"/>
      <c r="D15" s="2679"/>
      <c r="E15" s="1313">
        <v>1</v>
      </c>
      <c r="F15" s="1313" t="s">
        <v>462</v>
      </c>
      <c r="G15" s="1314">
        <v>920</v>
      </c>
      <c r="H15" s="1311">
        <f t="shared" ref="H15:H24" si="0">+E15*G15</f>
        <v>920</v>
      </c>
    </row>
    <row r="16" spans="2:8" s="57" customFormat="1" ht="18.75" x14ac:dyDescent="0.3">
      <c r="B16" s="2680" t="s">
        <v>1031</v>
      </c>
      <c r="C16" s="2681"/>
      <c r="D16" s="2681"/>
      <c r="E16" s="1313"/>
      <c r="F16" s="1313"/>
      <c r="G16" s="1314"/>
      <c r="H16" s="1311">
        <f t="shared" si="0"/>
        <v>0</v>
      </c>
    </row>
    <row r="17" spans="2:8" s="57" customFormat="1" ht="18.75" x14ac:dyDescent="0.3">
      <c r="B17" s="2678"/>
      <c r="C17" s="2679"/>
      <c r="D17" s="2679"/>
      <c r="E17" s="1313"/>
      <c r="F17" s="1313"/>
      <c r="G17" s="1314"/>
      <c r="H17" s="1311">
        <f t="shared" si="0"/>
        <v>0</v>
      </c>
    </row>
    <row r="18" spans="2:8" s="57" customFormat="1" ht="18.75" x14ac:dyDescent="0.3">
      <c r="B18" s="2678"/>
      <c r="C18" s="2679"/>
      <c r="D18" s="2679"/>
      <c r="E18" s="1313"/>
      <c r="F18" s="1313"/>
      <c r="G18" s="1314"/>
      <c r="H18" s="1311">
        <f t="shared" si="0"/>
        <v>0</v>
      </c>
    </row>
    <row r="19" spans="2:8" s="57" customFormat="1" ht="18.75" x14ac:dyDescent="0.3">
      <c r="B19" s="2678"/>
      <c r="C19" s="2679"/>
      <c r="D19" s="2679"/>
      <c r="E19" s="1313"/>
      <c r="F19" s="1313"/>
      <c r="G19" s="1314"/>
      <c r="H19" s="1311">
        <f t="shared" si="0"/>
        <v>0</v>
      </c>
    </row>
    <row r="20" spans="2:8" s="57" customFormat="1" ht="18.75" x14ac:dyDescent="0.3">
      <c r="B20" s="2678"/>
      <c r="C20" s="2679"/>
      <c r="D20" s="2679"/>
      <c r="E20" s="1313"/>
      <c r="F20" s="1313"/>
      <c r="G20" s="1314"/>
      <c r="H20" s="1311">
        <f t="shared" si="0"/>
        <v>0</v>
      </c>
    </row>
    <row r="21" spans="2:8" s="57" customFormat="1" ht="18.75" x14ac:dyDescent="0.3">
      <c r="B21" s="2678"/>
      <c r="C21" s="2679"/>
      <c r="D21" s="2679"/>
      <c r="E21" s="1313"/>
      <c r="F21" s="1313"/>
      <c r="G21" s="1314"/>
      <c r="H21" s="1311">
        <f t="shared" si="0"/>
        <v>0</v>
      </c>
    </row>
    <row r="22" spans="2:8" s="57" customFormat="1" ht="18.75" x14ac:dyDescent="0.3">
      <c r="B22" s="2678"/>
      <c r="C22" s="2679"/>
      <c r="D22" s="2679"/>
      <c r="E22" s="1313"/>
      <c r="F22" s="1313"/>
      <c r="G22" s="1314"/>
      <c r="H22" s="1311">
        <f t="shared" si="0"/>
        <v>0</v>
      </c>
    </row>
    <row r="23" spans="2:8" s="57" customFormat="1" ht="18.75" x14ac:dyDescent="0.3">
      <c r="B23" s="2678"/>
      <c r="C23" s="2679"/>
      <c r="D23" s="2679"/>
      <c r="E23" s="1313"/>
      <c r="F23" s="1313"/>
      <c r="G23" s="1314"/>
      <c r="H23" s="1311">
        <f t="shared" si="0"/>
        <v>0</v>
      </c>
    </row>
    <row r="24" spans="2:8" s="57" customFormat="1" ht="18.75" x14ac:dyDescent="0.3">
      <c r="B24" s="2678"/>
      <c r="C24" s="2679"/>
      <c r="D24" s="2679"/>
      <c r="E24" s="1313"/>
      <c r="F24" s="1313"/>
      <c r="G24" s="1314"/>
      <c r="H24" s="1311">
        <f t="shared" si="0"/>
        <v>0</v>
      </c>
    </row>
    <row r="25" spans="2:8" s="57" customFormat="1" ht="18.75" x14ac:dyDescent="0.3">
      <c r="B25" s="2678"/>
      <c r="C25" s="2679"/>
      <c r="D25" s="2679"/>
      <c r="E25" s="1313"/>
      <c r="F25" s="1313"/>
      <c r="G25" s="1314"/>
      <c r="H25" s="131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74"/>
      <c r="C33" s="2675"/>
      <c r="D33" s="2675"/>
      <c r="E33" s="1307"/>
      <c r="F33" s="1307"/>
      <c r="G33" s="1307"/>
      <c r="H33" s="1309"/>
    </row>
    <row r="34" spans="2:8" x14ac:dyDescent="0.25">
      <c r="B34" s="2674"/>
      <c r="C34" s="2675"/>
      <c r="D34" s="2675"/>
      <c r="E34" s="1307"/>
      <c r="F34" s="1307"/>
      <c r="G34" s="1307"/>
      <c r="H34" s="1309"/>
    </row>
    <row r="35" spans="2:8" ht="15.75" thickBot="1" x14ac:dyDescent="0.3">
      <c r="B35" s="2676"/>
      <c r="C35" s="2677"/>
      <c r="D35" s="2677"/>
      <c r="E35" s="1308"/>
      <c r="F35" s="1308"/>
      <c r="G35" s="1308"/>
      <c r="H35" s="1310"/>
    </row>
    <row r="36" spans="2:8" ht="18.75" x14ac:dyDescent="0.3">
      <c r="G36" s="48" t="s">
        <v>443</v>
      </c>
      <c r="H36" s="64">
        <f>SUM(H13:H25)</f>
        <v>5919.9982</v>
      </c>
    </row>
    <row r="37" spans="2:8" ht="18.75" x14ac:dyDescent="0.3">
      <c r="G37" s="48" t="s">
        <v>444</v>
      </c>
      <c r="H37" s="64">
        <f>+H36*0.16</f>
        <v>947.19971199999998</v>
      </c>
    </row>
    <row r="38" spans="2:8" ht="19.5" thickBot="1" x14ac:dyDescent="0.35">
      <c r="G38" s="49" t="s">
        <v>445</v>
      </c>
      <c r="H38" s="65">
        <f>+H36+H37</f>
        <v>6867.1979119999996</v>
      </c>
    </row>
    <row r="40" spans="2:8" x14ac:dyDescent="0.25">
      <c r="B40" s="2670"/>
      <c r="C40" s="2670"/>
      <c r="D40" s="2670"/>
      <c r="E40" s="2670"/>
      <c r="F40" s="2670"/>
    </row>
    <row r="41" spans="2:8" x14ac:dyDescent="0.25">
      <c r="B41" s="2670"/>
      <c r="C41" s="2670"/>
      <c r="D41" s="2670"/>
      <c r="E41" s="2670"/>
      <c r="F41" s="2670"/>
    </row>
    <row r="42" spans="2:8" x14ac:dyDescent="0.25">
      <c r="B42" s="2673" t="s">
        <v>446</v>
      </c>
      <c r="C42" s="2673"/>
      <c r="D42" s="2673"/>
      <c r="E42" s="2673" t="s">
        <v>447</v>
      </c>
      <c r="F42" s="267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4">
    <tabColor theme="9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140625" style="32" customWidth="1"/>
    <col min="4" max="4" width="16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1721</v>
      </c>
      <c r="E5" s="1293" t="s">
        <v>421</v>
      </c>
      <c r="F5" s="33" t="str">
        <f>VLOOKUP(F6,OBRAS!A1:B25,2,FALSE)</f>
        <v>EL ENSINO</v>
      </c>
      <c r="G5" s="1670" t="s">
        <v>423</v>
      </c>
      <c r="H5" s="1674">
        <v>46155</v>
      </c>
    </row>
    <row r="6" spans="2:8" ht="15.75" thickBot="1" x14ac:dyDescent="0.3">
      <c r="B6" s="1669"/>
      <c r="C6" s="1671"/>
      <c r="D6" s="1673"/>
      <c r="E6" s="1294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688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MIGUEL ALEMAN 110 KM 12.5 COL. LA FE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NICOLAS DE LOS GARZA, NL</v>
      </c>
      <c r="D9" s="38"/>
      <c r="E9" s="38"/>
      <c r="F9" s="37" t="s">
        <v>431</v>
      </c>
      <c r="G9" s="50">
        <f>VLOOKUP(C7,'BASE DATOS'!A1:J109,9,FALSE)</f>
        <v>66477</v>
      </c>
      <c r="H9" s="42"/>
    </row>
    <row r="10" spans="2:8" x14ac:dyDescent="0.25">
      <c r="B10" s="40" t="s">
        <v>427</v>
      </c>
      <c r="C10" s="38" t="str">
        <f>VLOOKUP(C7,'BASE DATOS'!A1:J110,2,FALSE)</f>
        <v>MAQ840621I76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477 730 1264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9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846</v>
      </c>
      <c r="C13" s="1679"/>
      <c r="D13" s="1679"/>
      <c r="E13" s="60">
        <v>1</v>
      </c>
      <c r="F13" s="60" t="s">
        <v>449</v>
      </c>
      <c r="G13" s="62">
        <v>931.5</v>
      </c>
      <c r="H13" s="56">
        <f>+E13*G13</f>
        <v>931.5</v>
      </c>
    </row>
    <row r="14" spans="2:8" s="57" customFormat="1" ht="18.75" x14ac:dyDescent="0.3">
      <c r="B14" s="2678" t="s">
        <v>1472</v>
      </c>
      <c r="C14" s="2679"/>
      <c r="D14" s="2679"/>
      <c r="E14" s="1313">
        <v>1</v>
      </c>
      <c r="F14" s="1313" t="s">
        <v>449</v>
      </c>
      <c r="G14" s="1314">
        <v>610.20000000000005</v>
      </c>
      <c r="H14" s="1311">
        <f>+E14*G14</f>
        <v>610.20000000000005</v>
      </c>
    </row>
    <row r="15" spans="2:8" s="57" customFormat="1" ht="18.75" x14ac:dyDescent="0.3">
      <c r="B15" s="2680" t="s">
        <v>1722</v>
      </c>
      <c r="C15" s="2681"/>
      <c r="D15" s="2681"/>
      <c r="E15" s="1313"/>
      <c r="F15" s="1313"/>
      <c r="G15" s="1314"/>
      <c r="H15" s="1311">
        <f t="shared" ref="H15:H24" si="0">+E15*G15</f>
        <v>0</v>
      </c>
    </row>
    <row r="16" spans="2:8" s="57" customFormat="1" ht="18.75" x14ac:dyDescent="0.3">
      <c r="B16" s="2678"/>
      <c r="C16" s="2679"/>
      <c r="D16" s="2679"/>
      <c r="E16" s="1313"/>
      <c r="F16" s="1313"/>
      <c r="G16" s="1314"/>
      <c r="H16" s="1311">
        <f t="shared" si="0"/>
        <v>0</v>
      </c>
    </row>
    <row r="17" spans="2:8" s="57" customFormat="1" ht="18.75" x14ac:dyDescent="0.3">
      <c r="B17" s="2678"/>
      <c r="C17" s="2679"/>
      <c r="D17" s="2679"/>
      <c r="E17" s="1313"/>
      <c r="F17" s="1313"/>
      <c r="G17" s="1314"/>
      <c r="H17" s="1311">
        <f t="shared" si="0"/>
        <v>0</v>
      </c>
    </row>
    <row r="18" spans="2:8" s="57" customFormat="1" ht="18.75" x14ac:dyDescent="0.3">
      <c r="B18" s="2678"/>
      <c r="C18" s="2679"/>
      <c r="D18" s="2679"/>
      <c r="E18" s="1313"/>
      <c r="F18" s="1313"/>
      <c r="G18" s="1314"/>
      <c r="H18" s="1311">
        <f t="shared" si="0"/>
        <v>0</v>
      </c>
    </row>
    <row r="19" spans="2:8" s="57" customFormat="1" ht="18.75" x14ac:dyDescent="0.3">
      <c r="B19" s="2678"/>
      <c r="C19" s="2679"/>
      <c r="D19" s="2679"/>
      <c r="E19" s="1313"/>
      <c r="F19" s="1313"/>
      <c r="G19" s="1314"/>
      <c r="H19" s="1311">
        <f t="shared" si="0"/>
        <v>0</v>
      </c>
    </row>
    <row r="20" spans="2:8" s="57" customFormat="1" ht="18.75" x14ac:dyDescent="0.3">
      <c r="B20" s="2678"/>
      <c r="C20" s="2679"/>
      <c r="D20" s="2679"/>
      <c r="E20" s="1313"/>
      <c r="F20" s="1313"/>
      <c r="G20" s="1314"/>
      <c r="H20" s="1311">
        <f t="shared" si="0"/>
        <v>0</v>
      </c>
    </row>
    <row r="21" spans="2:8" s="57" customFormat="1" ht="18.75" x14ac:dyDescent="0.3">
      <c r="B21" s="2678"/>
      <c r="C21" s="2679"/>
      <c r="D21" s="2679"/>
      <c r="E21" s="1313"/>
      <c r="F21" s="1313"/>
      <c r="G21" s="1314"/>
      <c r="H21" s="1311">
        <f t="shared" si="0"/>
        <v>0</v>
      </c>
    </row>
    <row r="22" spans="2:8" s="57" customFormat="1" ht="18.75" x14ac:dyDescent="0.3">
      <c r="B22" s="2678"/>
      <c r="C22" s="2679"/>
      <c r="D22" s="2679"/>
      <c r="E22" s="1313"/>
      <c r="F22" s="1313"/>
      <c r="G22" s="1314"/>
      <c r="H22" s="1311">
        <f t="shared" si="0"/>
        <v>0</v>
      </c>
    </row>
    <row r="23" spans="2:8" s="57" customFormat="1" ht="18.75" x14ac:dyDescent="0.3">
      <c r="B23" s="2678"/>
      <c r="C23" s="2679"/>
      <c r="D23" s="2679"/>
      <c r="E23" s="1313"/>
      <c r="F23" s="1313"/>
      <c r="G23" s="1314"/>
      <c r="H23" s="1311">
        <f t="shared" si="0"/>
        <v>0</v>
      </c>
    </row>
    <row r="24" spans="2:8" s="57" customFormat="1" ht="18.75" x14ac:dyDescent="0.3">
      <c r="B24" s="2678"/>
      <c r="C24" s="2679"/>
      <c r="D24" s="2679"/>
      <c r="E24" s="1313"/>
      <c r="F24" s="1313"/>
      <c r="G24" s="1314"/>
      <c r="H24" s="1311">
        <f t="shared" si="0"/>
        <v>0</v>
      </c>
    </row>
    <row r="25" spans="2:8" s="57" customFormat="1" ht="18.75" x14ac:dyDescent="0.3">
      <c r="B25" s="2678"/>
      <c r="C25" s="2679"/>
      <c r="D25" s="2679"/>
      <c r="E25" s="1313"/>
      <c r="F25" s="1313"/>
      <c r="G25" s="1314"/>
      <c r="H25" s="131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74"/>
      <c r="C33" s="2675"/>
      <c r="D33" s="2675"/>
      <c r="E33" s="1307"/>
      <c r="F33" s="1307"/>
      <c r="G33" s="1307"/>
      <c r="H33" s="1309"/>
    </row>
    <row r="34" spans="2:8" x14ac:dyDescent="0.25">
      <c r="B34" s="2674"/>
      <c r="C34" s="2675"/>
      <c r="D34" s="2675"/>
      <c r="E34" s="1307"/>
      <c r="F34" s="1307"/>
      <c r="G34" s="1307"/>
      <c r="H34" s="1309"/>
    </row>
    <row r="35" spans="2:8" ht="15.75" thickBot="1" x14ac:dyDescent="0.3">
      <c r="B35" s="2676"/>
      <c r="C35" s="2677"/>
      <c r="D35" s="2677"/>
      <c r="E35" s="1308"/>
      <c r="F35" s="1308"/>
      <c r="G35" s="1308"/>
      <c r="H35" s="1310"/>
    </row>
    <row r="36" spans="2:8" ht="18.75" x14ac:dyDescent="0.3">
      <c r="G36" s="48" t="s">
        <v>443</v>
      </c>
      <c r="H36" s="64">
        <f>SUM(H13:H25)</f>
        <v>1541.7</v>
      </c>
    </row>
    <row r="37" spans="2:8" ht="18.75" x14ac:dyDescent="0.3">
      <c r="G37" s="48" t="s">
        <v>444</v>
      </c>
      <c r="H37" s="64">
        <f>+H36*0.16</f>
        <v>246.67200000000003</v>
      </c>
    </row>
    <row r="38" spans="2:8" ht="19.5" thickBot="1" x14ac:dyDescent="0.35">
      <c r="G38" s="49" t="s">
        <v>445</v>
      </c>
      <c r="H38" s="65">
        <f>+H36+H37</f>
        <v>1788.3720000000001</v>
      </c>
    </row>
    <row r="40" spans="2:8" x14ac:dyDescent="0.25">
      <c r="B40" s="2670"/>
      <c r="C40" s="2670"/>
      <c r="D40" s="2670"/>
      <c r="E40" s="2670"/>
      <c r="F40" s="2670"/>
    </row>
    <row r="41" spans="2:8" x14ac:dyDescent="0.25">
      <c r="B41" s="2670"/>
      <c r="C41" s="2670"/>
      <c r="D41" s="2670"/>
      <c r="E41" s="2670"/>
      <c r="F41" s="2670"/>
    </row>
    <row r="42" spans="2:8" x14ac:dyDescent="0.25">
      <c r="B42" s="2673" t="s">
        <v>446</v>
      </c>
      <c r="C42" s="2673"/>
      <c r="D42" s="2673"/>
      <c r="E42" s="2673" t="s">
        <v>447</v>
      </c>
      <c r="F42" s="267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5">
    <tabColor theme="9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3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1723</v>
      </c>
      <c r="E5" s="1293" t="s">
        <v>421</v>
      </c>
      <c r="F5" s="33" t="str">
        <f>VLOOKUP(F6,OBRAS!A1:B25,2,FALSE)</f>
        <v>EL ENSINO</v>
      </c>
      <c r="G5" s="1670" t="s">
        <v>423</v>
      </c>
      <c r="H5" s="1674">
        <v>46156</v>
      </c>
    </row>
    <row r="6" spans="2:8" ht="15.75" thickBot="1" x14ac:dyDescent="0.3">
      <c r="B6" s="1669"/>
      <c r="C6" s="1671"/>
      <c r="D6" s="1673"/>
      <c r="E6" s="1294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688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MIGUEL ALEMAN 110 KM 12.5 COL. LA FE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NICOLAS DE LOS GARZA, NL</v>
      </c>
      <c r="D9" s="38"/>
      <c r="E9" s="38"/>
      <c r="F9" s="37" t="s">
        <v>431</v>
      </c>
      <c r="G9" s="50">
        <f>VLOOKUP(C7,'BASE DATOS'!A1:J109,9,FALSE)</f>
        <v>66477</v>
      </c>
      <c r="H9" s="42"/>
    </row>
    <row r="10" spans="2:8" x14ac:dyDescent="0.25">
      <c r="B10" s="40" t="s">
        <v>427</v>
      </c>
      <c r="C10" s="38" t="str">
        <f>VLOOKUP(C7,'BASE DATOS'!A1:J110,2,FALSE)</f>
        <v>MAQ840621I76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477 730 1264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9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1724</v>
      </c>
      <c r="C13" s="1679"/>
      <c r="D13" s="1679"/>
      <c r="E13" s="60">
        <v>5</v>
      </c>
      <c r="F13" s="60" t="s">
        <v>449</v>
      </c>
      <c r="G13" s="62">
        <v>669</v>
      </c>
      <c r="H13" s="56">
        <f>+E13*G13</f>
        <v>3345</v>
      </c>
    </row>
    <row r="14" spans="2:8" s="57" customFormat="1" ht="18.75" x14ac:dyDescent="0.3">
      <c r="B14" s="2678" t="s">
        <v>1725</v>
      </c>
      <c r="C14" s="2679"/>
      <c r="D14" s="2679"/>
      <c r="E14" s="1313">
        <v>5</v>
      </c>
      <c r="F14" s="1313" t="s">
        <v>449</v>
      </c>
      <c r="G14" s="1314">
        <v>163.5</v>
      </c>
      <c r="H14" s="1311">
        <f>+E14*G14</f>
        <v>817.5</v>
      </c>
    </row>
    <row r="15" spans="2:8" s="57" customFormat="1" ht="18.75" x14ac:dyDescent="0.3">
      <c r="B15" s="2678" t="s">
        <v>1726</v>
      </c>
      <c r="C15" s="2679"/>
      <c r="D15" s="2679"/>
      <c r="E15" s="1313">
        <v>10</v>
      </c>
      <c r="F15" s="1313" t="s">
        <v>449</v>
      </c>
      <c r="G15" s="1314">
        <v>119.7</v>
      </c>
      <c r="H15" s="1311">
        <f t="shared" ref="H15:H24" si="0">+E15*G15</f>
        <v>1197</v>
      </c>
    </row>
    <row r="16" spans="2:8" s="57" customFormat="1" ht="18.75" x14ac:dyDescent="0.3">
      <c r="B16" s="2680" t="s">
        <v>1722</v>
      </c>
      <c r="C16" s="2681"/>
      <c r="D16" s="2681"/>
      <c r="E16" s="1313"/>
      <c r="F16" s="1313"/>
      <c r="G16" s="1314"/>
      <c r="H16" s="1311">
        <f t="shared" si="0"/>
        <v>0</v>
      </c>
    </row>
    <row r="17" spans="2:8" s="57" customFormat="1" ht="18.75" x14ac:dyDescent="0.3">
      <c r="B17" s="2678"/>
      <c r="C17" s="2679"/>
      <c r="D17" s="2679"/>
      <c r="E17" s="1313"/>
      <c r="F17" s="1313"/>
      <c r="G17" s="1314"/>
      <c r="H17" s="1311">
        <f t="shared" si="0"/>
        <v>0</v>
      </c>
    </row>
    <row r="18" spans="2:8" s="57" customFormat="1" ht="18.75" x14ac:dyDescent="0.3">
      <c r="B18" s="2678"/>
      <c r="C18" s="2679"/>
      <c r="D18" s="2679"/>
      <c r="E18" s="1313"/>
      <c r="F18" s="1313"/>
      <c r="G18" s="1314"/>
      <c r="H18" s="1311">
        <f t="shared" si="0"/>
        <v>0</v>
      </c>
    </row>
    <row r="19" spans="2:8" s="57" customFormat="1" ht="18.75" x14ac:dyDescent="0.3">
      <c r="B19" s="2678"/>
      <c r="C19" s="2679"/>
      <c r="D19" s="2679"/>
      <c r="E19" s="1313"/>
      <c r="F19" s="1313"/>
      <c r="G19" s="1314"/>
      <c r="H19" s="1311">
        <f t="shared" si="0"/>
        <v>0</v>
      </c>
    </row>
    <row r="20" spans="2:8" s="57" customFormat="1" ht="18.75" x14ac:dyDescent="0.3">
      <c r="B20" s="2678"/>
      <c r="C20" s="2679"/>
      <c r="D20" s="2679"/>
      <c r="E20" s="1313"/>
      <c r="F20" s="1313"/>
      <c r="G20" s="1314"/>
      <c r="H20" s="1311">
        <f t="shared" si="0"/>
        <v>0</v>
      </c>
    </row>
    <row r="21" spans="2:8" s="57" customFormat="1" ht="18.75" x14ac:dyDescent="0.3">
      <c r="B21" s="2678"/>
      <c r="C21" s="2679"/>
      <c r="D21" s="2679"/>
      <c r="E21" s="1313"/>
      <c r="F21" s="1313"/>
      <c r="G21" s="1314"/>
      <c r="H21" s="1311">
        <f t="shared" si="0"/>
        <v>0</v>
      </c>
    </row>
    <row r="22" spans="2:8" s="57" customFormat="1" ht="18.75" x14ac:dyDescent="0.3">
      <c r="B22" s="2678"/>
      <c r="C22" s="2679"/>
      <c r="D22" s="2679"/>
      <c r="E22" s="1313"/>
      <c r="F22" s="1313"/>
      <c r="G22" s="1314"/>
      <c r="H22" s="1311">
        <f t="shared" si="0"/>
        <v>0</v>
      </c>
    </row>
    <row r="23" spans="2:8" s="57" customFormat="1" ht="18.75" x14ac:dyDescent="0.3">
      <c r="B23" s="2678"/>
      <c r="C23" s="2679"/>
      <c r="D23" s="2679"/>
      <c r="E23" s="1313"/>
      <c r="F23" s="1313"/>
      <c r="G23" s="1314"/>
      <c r="H23" s="1311">
        <f t="shared" si="0"/>
        <v>0</v>
      </c>
    </row>
    <row r="24" spans="2:8" s="57" customFormat="1" ht="18.75" x14ac:dyDescent="0.3">
      <c r="B24" s="2678"/>
      <c r="C24" s="2679"/>
      <c r="D24" s="2679"/>
      <c r="E24" s="1313"/>
      <c r="F24" s="1313"/>
      <c r="G24" s="1314"/>
      <c r="H24" s="1311">
        <f t="shared" si="0"/>
        <v>0</v>
      </c>
    </row>
    <row r="25" spans="2:8" s="57" customFormat="1" ht="18.75" x14ac:dyDescent="0.3">
      <c r="B25" s="2678"/>
      <c r="C25" s="2679"/>
      <c r="D25" s="2679"/>
      <c r="E25" s="1313"/>
      <c r="F25" s="1313"/>
      <c r="G25" s="1314"/>
      <c r="H25" s="131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74"/>
      <c r="C33" s="2675"/>
      <c r="D33" s="2675"/>
      <c r="E33" s="1307"/>
      <c r="F33" s="1307"/>
      <c r="G33" s="1307"/>
      <c r="H33" s="1309"/>
    </row>
    <row r="34" spans="2:8" x14ac:dyDescent="0.25">
      <c r="B34" s="2674"/>
      <c r="C34" s="2675"/>
      <c r="D34" s="2675"/>
      <c r="E34" s="1307"/>
      <c r="F34" s="1307"/>
      <c r="G34" s="1307"/>
      <c r="H34" s="1309"/>
    </row>
    <row r="35" spans="2:8" ht="15.75" thickBot="1" x14ac:dyDescent="0.3">
      <c r="B35" s="2676"/>
      <c r="C35" s="2677"/>
      <c r="D35" s="2677"/>
      <c r="E35" s="1308"/>
      <c r="F35" s="1308"/>
      <c r="G35" s="1308"/>
      <c r="H35" s="1310"/>
    </row>
    <row r="36" spans="2:8" ht="18.75" x14ac:dyDescent="0.3">
      <c r="G36" s="48" t="s">
        <v>443</v>
      </c>
      <c r="H36" s="64">
        <f>SUM(H13:H25)</f>
        <v>5359.5</v>
      </c>
    </row>
    <row r="37" spans="2:8" ht="18.75" x14ac:dyDescent="0.3">
      <c r="G37" s="48" t="s">
        <v>444</v>
      </c>
      <c r="H37" s="64">
        <f>+H36*0.16</f>
        <v>857.52</v>
      </c>
    </row>
    <row r="38" spans="2:8" ht="19.5" thickBot="1" x14ac:dyDescent="0.35">
      <c r="G38" s="49" t="s">
        <v>445</v>
      </c>
      <c r="H38" s="65">
        <f>+H36+H37</f>
        <v>6217.02</v>
      </c>
    </row>
    <row r="40" spans="2:8" x14ac:dyDescent="0.25">
      <c r="B40" s="2670"/>
      <c r="C40" s="2670"/>
      <c r="D40" s="2670"/>
      <c r="E40" s="2670"/>
      <c r="F40" s="2670"/>
    </row>
    <row r="41" spans="2:8" x14ac:dyDescent="0.25">
      <c r="B41" s="2670"/>
      <c r="C41" s="2670"/>
      <c r="D41" s="2670"/>
      <c r="E41" s="2670"/>
      <c r="F41" s="2670"/>
    </row>
    <row r="42" spans="2:8" x14ac:dyDescent="0.25">
      <c r="B42" s="2673" t="s">
        <v>446</v>
      </c>
      <c r="C42" s="2673"/>
      <c r="D42" s="2673"/>
      <c r="E42" s="2673" t="s">
        <v>447</v>
      </c>
      <c r="F42" s="267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6">
    <tabColor theme="9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5703125" style="32" customWidth="1"/>
    <col min="4" max="4" width="16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1727</v>
      </c>
      <c r="E5" s="1293" t="s">
        <v>421</v>
      </c>
      <c r="F5" s="33" t="str">
        <f>VLOOKUP(F6,OBRAS!A1:B25,2,FALSE)</f>
        <v>LA VALENCIA</v>
      </c>
      <c r="G5" s="1670" t="s">
        <v>423</v>
      </c>
      <c r="H5" s="1674">
        <v>46157</v>
      </c>
    </row>
    <row r="6" spans="2:8" ht="15.75" thickBot="1" x14ac:dyDescent="0.3">
      <c r="B6" s="1669"/>
      <c r="C6" s="1671"/>
      <c r="D6" s="1673"/>
      <c r="E6" s="1294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688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MIGUEL ALEMAN 110 KM 12.5 COL. LA FE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NICOLAS DE LOS GARZA, NL</v>
      </c>
      <c r="D9" s="38"/>
      <c r="E9" s="38"/>
      <c r="F9" s="37" t="s">
        <v>431</v>
      </c>
      <c r="G9" s="50">
        <f>VLOOKUP(C7,'BASE DATOS'!A1:J109,9,FALSE)</f>
        <v>66477</v>
      </c>
      <c r="H9" s="42"/>
    </row>
    <row r="10" spans="2:8" x14ac:dyDescent="0.25">
      <c r="B10" s="40" t="s">
        <v>427</v>
      </c>
      <c r="C10" s="38" t="str">
        <f>VLOOKUP(C7,'BASE DATOS'!A1:J110,2,FALSE)</f>
        <v>MAQ840621I76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477 730 1264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9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1724</v>
      </c>
      <c r="C13" s="1679"/>
      <c r="D13" s="1679"/>
      <c r="E13" s="60">
        <v>5</v>
      </c>
      <c r="F13" s="60" t="s">
        <v>449</v>
      </c>
      <c r="G13" s="62">
        <v>669</v>
      </c>
      <c r="H13" s="56">
        <f>+E13*G13</f>
        <v>3345</v>
      </c>
    </row>
    <row r="14" spans="2:8" s="57" customFormat="1" ht="18.75" x14ac:dyDescent="0.3">
      <c r="B14" s="2678" t="s">
        <v>1726</v>
      </c>
      <c r="C14" s="2679"/>
      <c r="D14" s="2679"/>
      <c r="E14" s="1313">
        <v>10</v>
      </c>
      <c r="F14" s="1313" t="s">
        <v>449</v>
      </c>
      <c r="G14" s="1314">
        <v>95.69</v>
      </c>
      <c r="H14" s="1311">
        <f>+E14*G14</f>
        <v>956.9</v>
      </c>
    </row>
    <row r="15" spans="2:8" s="57" customFormat="1" ht="18.75" x14ac:dyDescent="0.3">
      <c r="B15" s="2678" t="s">
        <v>1725</v>
      </c>
      <c r="C15" s="2679"/>
      <c r="D15" s="2679"/>
      <c r="E15" s="1313">
        <v>5</v>
      </c>
      <c r="F15" s="1313" t="s">
        <v>449</v>
      </c>
      <c r="G15" s="1314">
        <v>163.5</v>
      </c>
      <c r="H15" s="1311">
        <f t="shared" ref="H15:H24" si="0">+E15*G15</f>
        <v>817.5</v>
      </c>
    </row>
    <row r="16" spans="2:8" s="57" customFormat="1" ht="18.75" x14ac:dyDescent="0.3">
      <c r="B16" s="2680" t="s">
        <v>1291</v>
      </c>
      <c r="C16" s="2681"/>
      <c r="D16" s="2681"/>
      <c r="E16" s="1313"/>
      <c r="F16" s="1313"/>
      <c r="G16" s="1314"/>
      <c r="H16" s="1311">
        <f t="shared" si="0"/>
        <v>0</v>
      </c>
    </row>
    <row r="17" spans="2:8" s="57" customFormat="1" ht="18.75" x14ac:dyDescent="0.3">
      <c r="B17" s="2678"/>
      <c r="C17" s="2679"/>
      <c r="D17" s="2679"/>
      <c r="E17" s="1313"/>
      <c r="F17" s="1313"/>
      <c r="G17" s="1314"/>
      <c r="H17" s="1311">
        <f t="shared" si="0"/>
        <v>0</v>
      </c>
    </row>
    <row r="18" spans="2:8" s="57" customFormat="1" ht="18.75" x14ac:dyDescent="0.3">
      <c r="B18" s="2678"/>
      <c r="C18" s="2679"/>
      <c r="D18" s="2679"/>
      <c r="E18" s="1313"/>
      <c r="F18" s="1313"/>
      <c r="G18" s="1314"/>
      <c r="H18" s="1311">
        <f t="shared" si="0"/>
        <v>0</v>
      </c>
    </row>
    <row r="19" spans="2:8" s="57" customFormat="1" ht="18.75" x14ac:dyDescent="0.3">
      <c r="B19" s="2678"/>
      <c r="C19" s="2679"/>
      <c r="D19" s="2679"/>
      <c r="E19" s="1313"/>
      <c r="F19" s="1313"/>
      <c r="G19" s="1314"/>
      <c r="H19" s="1311">
        <f t="shared" si="0"/>
        <v>0</v>
      </c>
    </row>
    <row r="20" spans="2:8" s="57" customFormat="1" ht="18.75" x14ac:dyDescent="0.3">
      <c r="B20" s="2678"/>
      <c r="C20" s="2679"/>
      <c r="D20" s="2679"/>
      <c r="E20" s="1313"/>
      <c r="F20" s="1313"/>
      <c r="G20" s="1314"/>
      <c r="H20" s="1311">
        <f t="shared" si="0"/>
        <v>0</v>
      </c>
    </row>
    <row r="21" spans="2:8" s="57" customFormat="1" ht="18.75" x14ac:dyDescent="0.3">
      <c r="B21" s="2678"/>
      <c r="C21" s="2679"/>
      <c r="D21" s="2679"/>
      <c r="E21" s="1313"/>
      <c r="F21" s="1313"/>
      <c r="G21" s="1314"/>
      <c r="H21" s="1311">
        <f t="shared" si="0"/>
        <v>0</v>
      </c>
    </row>
    <row r="22" spans="2:8" s="57" customFormat="1" ht="18.75" x14ac:dyDescent="0.3">
      <c r="B22" s="2678"/>
      <c r="C22" s="2679"/>
      <c r="D22" s="2679"/>
      <c r="E22" s="1313"/>
      <c r="F22" s="1313"/>
      <c r="G22" s="1314"/>
      <c r="H22" s="1311">
        <f t="shared" si="0"/>
        <v>0</v>
      </c>
    </row>
    <row r="23" spans="2:8" s="57" customFormat="1" ht="18.75" x14ac:dyDescent="0.3">
      <c r="B23" s="2678"/>
      <c r="C23" s="2679"/>
      <c r="D23" s="2679"/>
      <c r="E23" s="1313"/>
      <c r="F23" s="1313"/>
      <c r="G23" s="1314"/>
      <c r="H23" s="1311">
        <f t="shared" si="0"/>
        <v>0</v>
      </c>
    </row>
    <row r="24" spans="2:8" s="57" customFormat="1" ht="18.75" x14ac:dyDescent="0.3">
      <c r="B24" s="2678"/>
      <c r="C24" s="2679"/>
      <c r="D24" s="2679"/>
      <c r="E24" s="1313"/>
      <c r="F24" s="1313"/>
      <c r="G24" s="1314"/>
      <c r="H24" s="1311">
        <f t="shared" si="0"/>
        <v>0</v>
      </c>
    </row>
    <row r="25" spans="2:8" s="57" customFormat="1" ht="18.75" x14ac:dyDescent="0.3">
      <c r="B25" s="2678"/>
      <c r="C25" s="2679"/>
      <c r="D25" s="2679"/>
      <c r="E25" s="1313"/>
      <c r="F25" s="1313"/>
      <c r="G25" s="1314"/>
      <c r="H25" s="131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74"/>
      <c r="C33" s="2675"/>
      <c r="D33" s="2675"/>
      <c r="E33" s="1307"/>
      <c r="F33" s="1307"/>
      <c r="G33" s="1307"/>
      <c r="H33" s="1309"/>
    </row>
    <row r="34" spans="2:8" x14ac:dyDescent="0.25">
      <c r="B34" s="2674"/>
      <c r="C34" s="2675"/>
      <c r="D34" s="2675"/>
      <c r="E34" s="1307"/>
      <c r="F34" s="1307"/>
      <c r="G34" s="1307"/>
      <c r="H34" s="1309"/>
    </row>
    <row r="35" spans="2:8" ht="15.75" thickBot="1" x14ac:dyDescent="0.3">
      <c r="B35" s="2676"/>
      <c r="C35" s="2677"/>
      <c r="D35" s="2677"/>
      <c r="E35" s="1308"/>
      <c r="F35" s="1308"/>
      <c r="G35" s="1308"/>
      <c r="H35" s="1310"/>
    </row>
    <row r="36" spans="2:8" ht="18.75" x14ac:dyDescent="0.3">
      <c r="G36" s="48" t="s">
        <v>443</v>
      </c>
      <c r="H36" s="64">
        <f>SUM(H13:H25)</f>
        <v>5119.3999999999996</v>
      </c>
    </row>
    <row r="37" spans="2:8" ht="18.75" x14ac:dyDescent="0.3">
      <c r="G37" s="48" t="s">
        <v>444</v>
      </c>
      <c r="H37" s="64">
        <f>+H36*0.16</f>
        <v>819.10399999999993</v>
      </c>
    </row>
    <row r="38" spans="2:8" ht="19.5" thickBot="1" x14ac:dyDescent="0.35">
      <c r="G38" s="49" t="s">
        <v>445</v>
      </c>
      <c r="H38" s="65">
        <f>+H36+H37</f>
        <v>5938.5039999999999</v>
      </c>
    </row>
    <row r="40" spans="2:8" x14ac:dyDescent="0.25">
      <c r="B40" s="2670"/>
      <c r="C40" s="2670"/>
      <c r="D40" s="2670"/>
      <c r="E40" s="2670"/>
      <c r="F40" s="2670"/>
    </row>
    <row r="41" spans="2:8" x14ac:dyDescent="0.25">
      <c r="B41" s="2670"/>
      <c r="C41" s="2670"/>
      <c r="D41" s="2670"/>
      <c r="E41" s="2670"/>
      <c r="F41" s="2670"/>
    </row>
    <row r="42" spans="2:8" x14ac:dyDescent="0.25">
      <c r="B42" s="2673" t="s">
        <v>446</v>
      </c>
      <c r="C42" s="2673"/>
      <c r="D42" s="2673"/>
      <c r="E42" s="2673" t="s">
        <v>447</v>
      </c>
      <c r="F42" s="267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7">
    <tabColor rgb="FFCC33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-1916</v>
      </c>
      <c r="E5" s="1293" t="s">
        <v>421</v>
      </c>
      <c r="F5" s="33" t="str">
        <f>VLOOKUP(F6,OBRAS!A1:B25,2,FALSE)</f>
        <v>VALENC, ENSINO, TAJO</v>
      </c>
      <c r="G5" s="1670" t="s">
        <v>423</v>
      </c>
      <c r="H5" s="1674">
        <v>46157</v>
      </c>
    </row>
    <row r="6" spans="2:8" ht="15.75" thickBot="1" x14ac:dyDescent="0.3">
      <c r="B6" s="1669"/>
      <c r="C6" s="1671"/>
      <c r="D6" s="1673"/>
      <c r="E6" s="1294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34</v>
      </c>
      <c r="D7" s="36"/>
      <c r="E7" s="36"/>
      <c r="F7" s="35" t="s">
        <v>429</v>
      </c>
      <c r="G7" s="36" t="str">
        <f>VLOOKUP(C7,'BASE DATOS'!A1:J107,7,FALSE)</f>
        <v>ventas01regsagama@gmail.com</v>
      </c>
      <c r="H7" s="41"/>
    </row>
    <row r="8" spans="2:8" x14ac:dyDescent="0.25">
      <c r="B8" s="40" t="s">
        <v>425</v>
      </c>
      <c r="C8" s="38" t="str">
        <f>VLOOKUP(C7,'BASE DATOS'!A1:J108,3,FALSE)</f>
        <v>CELAYA-SALAMANCA LIBRE KM 1.5, COL. ROSALINDA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38060</v>
      </c>
      <c r="H9" s="42"/>
    </row>
    <row r="10" spans="2:8" x14ac:dyDescent="0.25">
      <c r="B10" s="40" t="s">
        <v>427</v>
      </c>
      <c r="C10" s="38" t="str">
        <f>VLOOKUP(C7,'BASE DATOS'!A1:J110,2,FALSE)</f>
        <v>CLH020607SJ1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442 3949657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9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1406</v>
      </c>
      <c r="C13" s="1679"/>
      <c r="D13" s="1679"/>
      <c r="E13" s="60">
        <v>1</v>
      </c>
      <c r="F13" s="60" t="s">
        <v>449</v>
      </c>
      <c r="G13" s="62">
        <v>189.6551</v>
      </c>
      <c r="H13" s="56">
        <f>+E13*G13</f>
        <v>189.6551</v>
      </c>
    </row>
    <row r="14" spans="2:8" s="57" customFormat="1" ht="18.75" x14ac:dyDescent="0.3">
      <c r="B14" s="2678" t="s">
        <v>1547</v>
      </c>
      <c r="C14" s="2679"/>
      <c r="D14" s="2679"/>
      <c r="E14" s="1313">
        <v>1</v>
      </c>
      <c r="F14" s="1313" t="s">
        <v>449</v>
      </c>
      <c r="G14" s="1314">
        <v>34.482700000000001</v>
      </c>
      <c r="H14" s="1311">
        <f>+E14*G14</f>
        <v>34.482700000000001</v>
      </c>
    </row>
    <row r="15" spans="2:8" s="57" customFormat="1" ht="18.75" x14ac:dyDescent="0.3">
      <c r="B15" s="2678" t="s">
        <v>1407</v>
      </c>
      <c r="C15" s="2679"/>
      <c r="D15" s="2679"/>
      <c r="E15" s="1313">
        <v>1</v>
      </c>
      <c r="F15" s="1313" t="s">
        <v>449</v>
      </c>
      <c r="G15" s="1314">
        <v>64.655100000000004</v>
      </c>
      <c r="H15" s="1311">
        <f t="shared" ref="H15:H24" si="0">+E15*G15</f>
        <v>64.655100000000004</v>
      </c>
    </row>
    <row r="16" spans="2:8" s="57" customFormat="1" ht="18.75" x14ac:dyDescent="0.3">
      <c r="B16" s="2678" t="s">
        <v>1732</v>
      </c>
      <c r="C16" s="2679"/>
      <c r="D16" s="2679"/>
      <c r="E16" s="1313">
        <v>2</v>
      </c>
      <c r="F16" s="1313" t="s">
        <v>449</v>
      </c>
      <c r="G16" s="1314">
        <v>155.17240000000001</v>
      </c>
      <c r="H16" s="1311">
        <f t="shared" si="0"/>
        <v>310.34480000000002</v>
      </c>
    </row>
    <row r="17" spans="2:8" s="57" customFormat="1" ht="18.75" x14ac:dyDescent="0.3">
      <c r="B17" s="2678" t="s">
        <v>1733</v>
      </c>
      <c r="C17" s="2679"/>
      <c r="D17" s="2679"/>
      <c r="E17" s="1313">
        <v>10</v>
      </c>
      <c r="F17" s="1313" t="s">
        <v>620</v>
      </c>
      <c r="G17" s="1314">
        <v>224.1379</v>
      </c>
      <c r="H17" s="1311">
        <f t="shared" si="0"/>
        <v>2241.3789999999999</v>
      </c>
    </row>
    <row r="18" spans="2:8" s="57" customFormat="1" ht="18.75" x14ac:dyDescent="0.3">
      <c r="B18" s="2678" t="s">
        <v>1728</v>
      </c>
      <c r="C18" s="2679"/>
      <c r="D18" s="2679"/>
      <c r="E18" s="1313">
        <v>2</v>
      </c>
      <c r="F18" s="1313" t="s">
        <v>449</v>
      </c>
      <c r="G18" s="1314">
        <v>206.8965</v>
      </c>
      <c r="H18" s="1311">
        <f t="shared" si="0"/>
        <v>413.79300000000001</v>
      </c>
    </row>
    <row r="19" spans="2:8" s="57" customFormat="1" ht="18.75" x14ac:dyDescent="0.3">
      <c r="B19" s="2678" t="s">
        <v>1729</v>
      </c>
      <c r="C19" s="2679"/>
      <c r="D19" s="2679"/>
      <c r="E19" s="1313">
        <v>3</v>
      </c>
      <c r="F19" s="1313" t="s">
        <v>449</v>
      </c>
      <c r="G19" s="1314">
        <v>129.31</v>
      </c>
      <c r="H19" s="1311">
        <f t="shared" si="0"/>
        <v>387.93</v>
      </c>
    </row>
    <row r="20" spans="2:8" s="57" customFormat="1" ht="18.75" x14ac:dyDescent="0.3">
      <c r="B20" s="1862" t="s">
        <v>1730</v>
      </c>
      <c r="C20" s="1863"/>
      <c r="D20" s="1864"/>
      <c r="E20" s="1313">
        <v>2</v>
      </c>
      <c r="F20" s="1313" t="s">
        <v>449</v>
      </c>
      <c r="G20" s="1314">
        <v>21.5517</v>
      </c>
      <c r="H20" s="1311">
        <f t="shared" si="0"/>
        <v>43.103400000000001</v>
      </c>
    </row>
    <row r="21" spans="2:8" s="57" customFormat="1" ht="18.75" x14ac:dyDescent="0.3">
      <c r="B21" s="1315" t="s">
        <v>1731</v>
      </c>
      <c r="C21" s="1316"/>
      <c r="D21" s="1316"/>
      <c r="E21" s="1313">
        <v>1</v>
      </c>
      <c r="F21" s="1313" t="s">
        <v>449</v>
      </c>
      <c r="G21" s="1314">
        <v>43.103400000000001</v>
      </c>
      <c r="H21" s="1311">
        <f t="shared" si="0"/>
        <v>43.103400000000001</v>
      </c>
    </row>
    <row r="22" spans="2:8" s="57" customFormat="1" ht="18.75" x14ac:dyDescent="0.3">
      <c r="B22" s="2680" t="s">
        <v>1741</v>
      </c>
      <c r="C22" s="2681"/>
      <c r="D22" s="2681"/>
      <c r="E22" s="1313"/>
      <c r="F22" s="1313"/>
      <c r="G22" s="1314"/>
      <c r="H22" s="1311">
        <f t="shared" si="0"/>
        <v>0</v>
      </c>
    </row>
    <row r="23" spans="2:8" s="57" customFormat="1" ht="18.75" x14ac:dyDescent="0.3">
      <c r="B23" s="2678"/>
      <c r="C23" s="2679"/>
      <c r="D23" s="2679"/>
      <c r="E23" s="1313"/>
      <c r="F23" s="1313"/>
      <c r="G23" s="1314"/>
      <c r="H23" s="1311">
        <f t="shared" si="0"/>
        <v>0</v>
      </c>
    </row>
    <row r="24" spans="2:8" s="57" customFormat="1" ht="18.75" x14ac:dyDescent="0.3">
      <c r="B24" s="2678"/>
      <c r="C24" s="2679"/>
      <c r="D24" s="2679"/>
      <c r="E24" s="1313"/>
      <c r="F24" s="1313"/>
      <c r="G24" s="1314"/>
      <c r="H24" s="1311">
        <f t="shared" si="0"/>
        <v>0</v>
      </c>
    </row>
    <row r="25" spans="2:8" s="57" customFormat="1" ht="18.75" x14ac:dyDescent="0.3">
      <c r="B25" s="2678"/>
      <c r="C25" s="2679"/>
      <c r="D25" s="2679"/>
      <c r="E25" s="1313"/>
      <c r="F25" s="1313"/>
      <c r="G25" s="1314"/>
      <c r="H25" s="131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74"/>
      <c r="C33" s="2675"/>
      <c r="D33" s="2675"/>
      <c r="E33" s="1307"/>
      <c r="F33" s="1307"/>
      <c r="G33" s="1307"/>
      <c r="H33" s="1309"/>
    </row>
    <row r="34" spans="2:8" x14ac:dyDescent="0.25">
      <c r="B34" s="2674"/>
      <c r="C34" s="2675"/>
      <c r="D34" s="2675"/>
      <c r="E34" s="1307"/>
      <c r="F34" s="1307"/>
      <c r="G34" s="1307"/>
      <c r="H34" s="1309"/>
    </row>
    <row r="35" spans="2:8" ht="15.75" thickBot="1" x14ac:dyDescent="0.3">
      <c r="B35" s="2676"/>
      <c r="C35" s="2677"/>
      <c r="D35" s="2677"/>
      <c r="E35" s="1308"/>
      <c r="F35" s="1308"/>
      <c r="G35" s="1308"/>
      <c r="H35" s="1310"/>
    </row>
    <row r="36" spans="2:8" ht="18.75" x14ac:dyDescent="0.3">
      <c r="G36" s="48" t="s">
        <v>443</v>
      </c>
      <c r="H36" s="64">
        <f>SUM(H13:H25)</f>
        <v>3728.4465</v>
      </c>
    </row>
    <row r="37" spans="2:8" ht="18.75" x14ac:dyDescent="0.3">
      <c r="G37" s="48" t="s">
        <v>444</v>
      </c>
      <c r="H37" s="64">
        <f>+H36*0.16</f>
        <v>596.55144000000007</v>
      </c>
    </row>
    <row r="38" spans="2:8" ht="19.5" thickBot="1" x14ac:dyDescent="0.35">
      <c r="G38" s="49" t="s">
        <v>445</v>
      </c>
      <c r="H38" s="65">
        <f>+H36+H37</f>
        <v>4324.9979400000002</v>
      </c>
    </row>
    <row r="40" spans="2:8" x14ac:dyDescent="0.25">
      <c r="B40" s="2670"/>
      <c r="C40" s="2670"/>
      <c r="D40" s="2670"/>
      <c r="E40" s="2670"/>
      <c r="F40" s="2670"/>
    </row>
    <row r="41" spans="2:8" x14ac:dyDescent="0.25">
      <c r="B41" s="2670"/>
      <c r="C41" s="2670"/>
      <c r="D41" s="2670"/>
      <c r="E41" s="2670"/>
      <c r="F41" s="2670"/>
    </row>
    <row r="42" spans="2:8" x14ac:dyDescent="0.25">
      <c r="B42" s="2673" t="s">
        <v>446</v>
      </c>
      <c r="C42" s="2673"/>
      <c r="D42" s="2673"/>
      <c r="E42" s="2673" t="s">
        <v>447</v>
      </c>
      <c r="F42" s="2673"/>
    </row>
  </sheetData>
  <mergeCells count="35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8">
    <tabColor rgb="FFFFC000"/>
    <pageSetUpPr fitToPage="1"/>
  </sheetPr>
  <dimension ref="B1:H51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-1917</v>
      </c>
      <c r="E5" s="1293" t="s">
        <v>421</v>
      </c>
      <c r="F5" s="33" t="str">
        <f>VLOOKUP(F6,OBRAS!A1:B25,2,FALSE)</f>
        <v>VALENC, ENSINO, TAJO</v>
      </c>
      <c r="G5" s="1670" t="s">
        <v>423</v>
      </c>
      <c r="H5" s="1674">
        <v>46157</v>
      </c>
    </row>
    <row r="6" spans="2:8" ht="15.75" thickBot="1" x14ac:dyDescent="0.3">
      <c r="B6" s="1669"/>
      <c r="C6" s="1671"/>
      <c r="D6" s="1673"/>
      <c r="E6" s="1294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24</v>
      </c>
      <c r="D7" s="36"/>
      <c r="E7" s="36"/>
      <c r="F7" s="35" t="s">
        <v>429</v>
      </c>
      <c r="G7" s="36" t="str">
        <f>VLOOKUP(C7,'BASE DATOS'!A1:J107,7,FALSE)</f>
        <v>administracion.celaya@gruponazario.com</v>
      </c>
      <c r="H7" s="41"/>
    </row>
    <row r="8" spans="2:8" x14ac:dyDescent="0.25">
      <c r="B8" s="40" t="s">
        <v>425</v>
      </c>
      <c r="C8" s="38" t="str">
        <f>VLOOKUP(C7,'BASE DATOS'!A1:J108,3,FALSE)</f>
        <v>CONDOR #207 COL. ALAMOS 3RA SECCION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38024</v>
      </c>
      <c r="H9" s="42"/>
    </row>
    <row r="10" spans="2:8" x14ac:dyDescent="0.25">
      <c r="B10" s="40" t="s">
        <v>427</v>
      </c>
      <c r="C10" s="38" t="str">
        <f>VLOOKUP(C7,'BASE DATOS'!A1:J110,2,FALSE)</f>
        <v>NRE790906I88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461 1031611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9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908</v>
      </c>
      <c r="C13" s="1679"/>
      <c r="D13" s="1679"/>
      <c r="E13" s="60">
        <v>1</v>
      </c>
      <c r="F13" s="60" t="s">
        <v>449</v>
      </c>
      <c r="G13" s="62">
        <v>534.21</v>
      </c>
      <c r="H13" s="56">
        <f>+E13*G13</f>
        <v>534.21</v>
      </c>
    </row>
    <row r="14" spans="2:8" s="57" customFormat="1" ht="18.75" x14ac:dyDescent="0.3">
      <c r="B14" s="2678" t="s">
        <v>1734</v>
      </c>
      <c r="C14" s="2679"/>
      <c r="D14" s="2679"/>
      <c r="E14" s="1313">
        <v>1</v>
      </c>
      <c r="F14" s="1313" t="s">
        <v>449</v>
      </c>
      <c r="G14" s="1314">
        <v>200</v>
      </c>
      <c r="H14" s="1311">
        <f>+E14*G14</f>
        <v>200</v>
      </c>
    </row>
    <row r="15" spans="2:8" s="57" customFormat="1" ht="18.75" x14ac:dyDescent="0.3">
      <c r="B15" s="2678" t="s">
        <v>580</v>
      </c>
      <c r="C15" s="2679"/>
      <c r="D15" s="2679"/>
      <c r="E15" s="1313">
        <v>1</v>
      </c>
      <c r="F15" s="1313" t="s">
        <v>449</v>
      </c>
      <c r="G15" s="1314">
        <v>149.88</v>
      </c>
      <c r="H15" s="1311">
        <f t="shared" ref="H15:H32" si="0">+E15*G15</f>
        <v>149.88</v>
      </c>
    </row>
    <row r="16" spans="2:8" s="57" customFormat="1" ht="18.75" x14ac:dyDescent="0.3">
      <c r="B16" s="2678" t="s">
        <v>913</v>
      </c>
      <c r="C16" s="2679"/>
      <c r="D16" s="2679"/>
      <c r="E16" s="1313">
        <v>1</v>
      </c>
      <c r="F16" s="1313" t="s">
        <v>449</v>
      </c>
      <c r="G16" s="1314">
        <v>492.1</v>
      </c>
      <c r="H16" s="1311">
        <f t="shared" si="0"/>
        <v>492.1</v>
      </c>
    </row>
    <row r="17" spans="2:8" s="57" customFormat="1" ht="18.75" x14ac:dyDescent="0.3">
      <c r="B17" s="2678" t="s">
        <v>914</v>
      </c>
      <c r="C17" s="2679"/>
      <c r="D17" s="2679"/>
      <c r="E17" s="1313">
        <v>1</v>
      </c>
      <c r="F17" s="1313" t="s">
        <v>449</v>
      </c>
      <c r="G17" s="1314">
        <v>853.95</v>
      </c>
      <c r="H17" s="1311">
        <f t="shared" si="0"/>
        <v>853.95</v>
      </c>
    </row>
    <row r="18" spans="2:8" s="57" customFormat="1" ht="18.75" x14ac:dyDescent="0.3">
      <c r="B18" s="2389" t="s">
        <v>1176</v>
      </c>
      <c r="C18" s="2390"/>
      <c r="D18" s="2391"/>
      <c r="E18" s="1313"/>
      <c r="F18" s="1313"/>
      <c r="G18" s="1314"/>
      <c r="H18" s="1311"/>
    </row>
    <row r="19" spans="2:8" s="57" customFormat="1" ht="18.75" x14ac:dyDescent="0.3">
      <c r="B19" s="2678" t="s">
        <v>1738</v>
      </c>
      <c r="C19" s="2679"/>
      <c r="D19" s="2679"/>
      <c r="E19" s="1313">
        <v>1</v>
      </c>
      <c r="F19" s="1313" t="s">
        <v>449</v>
      </c>
      <c r="G19" s="1314">
        <v>336.58</v>
      </c>
      <c r="H19" s="1311">
        <f t="shared" si="0"/>
        <v>336.58</v>
      </c>
    </row>
    <row r="20" spans="2:8" s="57" customFormat="1" ht="18.75" x14ac:dyDescent="0.3">
      <c r="B20" s="2678" t="s">
        <v>1735</v>
      </c>
      <c r="C20" s="2679"/>
      <c r="D20" s="2679"/>
      <c r="E20" s="1313">
        <v>1</v>
      </c>
      <c r="F20" s="1313" t="s">
        <v>449</v>
      </c>
      <c r="G20" s="1314">
        <v>168.29</v>
      </c>
      <c r="H20" s="1311">
        <f t="shared" si="0"/>
        <v>168.29</v>
      </c>
    </row>
    <row r="21" spans="2:8" s="57" customFormat="1" ht="18.75" x14ac:dyDescent="0.3">
      <c r="B21" s="2678" t="s">
        <v>918</v>
      </c>
      <c r="C21" s="2679"/>
      <c r="D21" s="2679"/>
      <c r="E21" s="1313">
        <v>1</v>
      </c>
      <c r="F21" s="1313" t="s">
        <v>449</v>
      </c>
      <c r="G21" s="1314">
        <v>441.47</v>
      </c>
      <c r="H21" s="1311">
        <f t="shared" si="0"/>
        <v>441.47</v>
      </c>
    </row>
    <row r="22" spans="2:8" s="57" customFormat="1" ht="18.75" x14ac:dyDescent="0.3">
      <c r="B22" s="2678" t="s">
        <v>919</v>
      </c>
      <c r="C22" s="2679"/>
      <c r="D22" s="2679"/>
      <c r="E22" s="1313">
        <v>1</v>
      </c>
      <c r="F22" s="1313" t="s">
        <v>449</v>
      </c>
      <c r="G22" s="1314">
        <v>526.54999999999995</v>
      </c>
      <c r="H22" s="1311">
        <f t="shared" si="0"/>
        <v>526.54999999999995</v>
      </c>
    </row>
    <row r="23" spans="2:8" s="57" customFormat="1" ht="18.75" x14ac:dyDescent="0.3">
      <c r="B23" s="2389" t="s">
        <v>481</v>
      </c>
      <c r="C23" s="2390"/>
      <c r="D23" s="2391"/>
      <c r="E23" s="1313"/>
      <c r="F23" s="1313"/>
      <c r="G23" s="1314"/>
      <c r="H23" s="1311"/>
    </row>
    <row r="24" spans="2:8" s="57" customFormat="1" ht="18.75" x14ac:dyDescent="0.3">
      <c r="B24" s="2678" t="s">
        <v>908</v>
      </c>
      <c r="C24" s="2679"/>
      <c r="D24" s="2679"/>
      <c r="E24" s="1313">
        <v>1</v>
      </c>
      <c r="F24" s="1313" t="s">
        <v>449</v>
      </c>
      <c r="G24" s="1314">
        <v>534.21</v>
      </c>
      <c r="H24" s="1311">
        <f>+E24*G24</f>
        <v>534.21</v>
      </c>
    </row>
    <row r="25" spans="2:8" s="57" customFormat="1" ht="18.75" x14ac:dyDescent="0.3">
      <c r="B25" s="2678" t="s">
        <v>1736</v>
      </c>
      <c r="C25" s="2679"/>
      <c r="D25" s="2679"/>
      <c r="E25" s="1313">
        <v>1</v>
      </c>
      <c r="F25" s="1313" t="s">
        <v>449</v>
      </c>
      <c r="G25" s="1314">
        <v>198.75</v>
      </c>
      <c r="H25" s="1311">
        <f t="shared" si="0"/>
        <v>198.75</v>
      </c>
    </row>
    <row r="26" spans="2:8" s="57" customFormat="1" ht="18.75" x14ac:dyDescent="0.3">
      <c r="B26" s="2678" t="s">
        <v>641</v>
      </c>
      <c r="C26" s="2679"/>
      <c r="D26" s="2679"/>
      <c r="E26" s="1313">
        <v>1</v>
      </c>
      <c r="F26" s="1313" t="s">
        <v>449</v>
      </c>
      <c r="G26" s="1314">
        <v>330</v>
      </c>
      <c r="H26" s="1311">
        <f t="shared" si="0"/>
        <v>330</v>
      </c>
    </row>
    <row r="27" spans="2:8" s="57" customFormat="1" ht="18.75" x14ac:dyDescent="0.3">
      <c r="B27" s="2678" t="s">
        <v>910</v>
      </c>
      <c r="C27" s="2679"/>
      <c r="D27" s="2679"/>
      <c r="E27" s="1313">
        <v>1</v>
      </c>
      <c r="F27" s="1313" t="s">
        <v>449</v>
      </c>
      <c r="G27" s="1314">
        <v>105.26</v>
      </c>
      <c r="H27" s="1311">
        <f t="shared" si="0"/>
        <v>105.26</v>
      </c>
    </row>
    <row r="28" spans="2:8" s="57" customFormat="1" ht="18.75" x14ac:dyDescent="0.3">
      <c r="B28" s="2678" t="s">
        <v>1737</v>
      </c>
      <c r="C28" s="2679"/>
      <c r="D28" s="2679"/>
      <c r="E28" s="1313">
        <v>1</v>
      </c>
      <c r="F28" s="1313" t="s">
        <v>449</v>
      </c>
      <c r="G28" s="1314">
        <v>695</v>
      </c>
      <c r="H28" s="1311">
        <f t="shared" si="0"/>
        <v>695</v>
      </c>
    </row>
    <row r="29" spans="2:8" s="57" customFormat="1" ht="18.75" x14ac:dyDescent="0.3">
      <c r="B29" s="2389" t="s">
        <v>896</v>
      </c>
      <c r="C29" s="2390"/>
      <c r="D29" s="2391"/>
      <c r="E29" s="1313"/>
      <c r="F29" s="1313"/>
      <c r="G29" s="1314"/>
      <c r="H29" s="1311"/>
    </row>
    <row r="30" spans="2:8" s="57" customFormat="1" ht="18.75" x14ac:dyDescent="0.3">
      <c r="B30" s="2678" t="s">
        <v>584</v>
      </c>
      <c r="C30" s="2679"/>
      <c r="D30" s="2679"/>
      <c r="E30" s="1313">
        <v>1</v>
      </c>
      <c r="F30" s="1313" t="s">
        <v>449</v>
      </c>
      <c r="G30" s="1314">
        <v>236.84</v>
      </c>
      <c r="H30" s="1311">
        <f t="shared" si="0"/>
        <v>236.84</v>
      </c>
    </row>
    <row r="31" spans="2:8" s="57" customFormat="1" ht="18.75" x14ac:dyDescent="0.3">
      <c r="B31" s="2678" t="s">
        <v>585</v>
      </c>
      <c r="C31" s="2679"/>
      <c r="D31" s="2679"/>
      <c r="E31" s="1313">
        <v>1</v>
      </c>
      <c r="F31" s="1313" t="s">
        <v>449</v>
      </c>
      <c r="G31" s="1314">
        <v>893.75</v>
      </c>
      <c r="H31" s="1311">
        <f t="shared" si="0"/>
        <v>893.75</v>
      </c>
    </row>
    <row r="32" spans="2:8" s="57" customFormat="1" ht="18.75" x14ac:dyDescent="0.3">
      <c r="B32" s="2678" t="s">
        <v>586</v>
      </c>
      <c r="C32" s="2679"/>
      <c r="D32" s="2679"/>
      <c r="E32" s="1313">
        <v>1</v>
      </c>
      <c r="F32" s="1313" t="s">
        <v>449</v>
      </c>
      <c r="G32" s="1314">
        <v>523.75</v>
      </c>
      <c r="H32" s="1311">
        <f t="shared" si="0"/>
        <v>523.75</v>
      </c>
    </row>
    <row r="33" spans="2:8" s="57" customFormat="1" ht="18.75" x14ac:dyDescent="0.3">
      <c r="B33" s="2680" t="s">
        <v>1722</v>
      </c>
      <c r="C33" s="2681"/>
      <c r="D33" s="2681"/>
      <c r="E33" s="1313"/>
      <c r="F33" s="1313"/>
      <c r="G33" s="1314"/>
      <c r="H33" s="1311"/>
    </row>
    <row r="34" spans="2:8" s="57" customFormat="1" ht="18.75" x14ac:dyDescent="0.3">
      <c r="B34" s="2678"/>
      <c r="C34" s="2679"/>
      <c r="D34" s="2679"/>
      <c r="E34" s="1313"/>
      <c r="F34" s="1313"/>
      <c r="G34" s="1314"/>
      <c r="H34" s="1311"/>
    </row>
    <row r="35" spans="2:8" x14ac:dyDescent="0.25">
      <c r="B35" s="53"/>
      <c r="C35" s="47"/>
      <c r="D35" s="47"/>
      <c r="E35" s="47"/>
      <c r="F35" s="47"/>
      <c r="G35" s="47"/>
      <c r="H35" s="55"/>
    </row>
    <row r="36" spans="2:8" ht="18.75" x14ac:dyDescent="0.3">
      <c r="B36" s="1685" t="s">
        <v>439</v>
      </c>
      <c r="C36" s="1686"/>
      <c r="D36" s="1686"/>
      <c r="E36" s="1686"/>
      <c r="F36" s="1686"/>
      <c r="G36" s="1686"/>
      <c r="H36" s="1687"/>
    </row>
    <row r="37" spans="2:8" ht="15.75" x14ac:dyDescent="0.25">
      <c r="B37" s="1680" t="s">
        <v>415</v>
      </c>
      <c r="C37" s="1681"/>
      <c r="D37" s="1681"/>
      <c r="E37" s="1681"/>
      <c r="F37" s="1681"/>
      <c r="G37" s="1681"/>
      <c r="H37" s="1682"/>
    </row>
    <row r="38" spans="2:8" ht="15.75" x14ac:dyDescent="0.25">
      <c r="B38" s="1680" t="s">
        <v>440</v>
      </c>
      <c r="C38" s="1681"/>
      <c r="D38" s="1681"/>
      <c r="E38" s="1681"/>
      <c r="F38" s="1681"/>
      <c r="G38" s="1681"/>
      <c r="H38" s="1682"/>
    </row>
    <row r="39" spans="2:8" ht="15.75" x14ac:dyDescent="0.25">
      <c r="B39" s="1680" t="s">
        <v>441</v>
      </c>
      <c r="C39" s="1681"/>
      <c r="D39" s="1681"/>
      <c r="E39" s="1681"/>
      <c r="F39" s="1681"/>
      <c r="G39" s="1681"/>
      <c r="H39" s="1682"/>
    </row>
    <row r="40" spans="2:8" ht="15.75" x14ac:dyDescent="0.25">
      <c r="B40" s="1680" t="s">
        <v>442</v>
      </c>
      <c r="C40" s="1681"/>
      <c r="D40" s="1681"/>
      <c r="E40" s="1681"/>
      <c r="F40" s="1681"/>
      <c r="G40" s="1681"/>
      <c r="H40" s="1682"/>
    </row>
    <row r="41" spans="2:8" ht="18.75" x14ac:dyDescent="0.3">
      <c r="B41" s="1685" t="s">
        <v>418</v>
      </c>
      <c r="C41" s="1686"/>
      <c r="D41" s="1686"/>
      <c r="E41" s="1686"/>
      <c r="F41" s="1686"/>
      <c r="G41" s="1686"/>
      <c r="H41" s="1687"/>
    </row>
    <row r="42" spans="2:8" x14ac:dyDescent="0.25">
      <c r="B42" s="2674"/>
      <c r="C42" s="2675"/>
      <c r="D42" s="2675"/>
      <c r="E42" s="1307"/>
      <c r="F42" s="1307"/>
      <c r="G42" s="1307"/>
      <c r="H42" s="1309"/>
    </row>
    <row r="43" spans="2:8" x14ac:dyDescent="0.25">
      <c r="B43" s="2674"/>
      <c r="C43" s="2675"/>
      <c r="D43" s="2675"/>
      <c r="E43" s="1307"/>
      <c r="F43" s="1307"/>
      <c r="G43" s="1307"/>
      <c r="H43" s="1309"/>
    </row>
    <row r="44" spans="2:8" ht="15.75" thickBot="1" x14ac:dyDescent="0.3">
      <c r="B44" s="2676"/>
      <c r="C44" s="2677"/>
      <c r="D44" s="2677"/>
      <c r="E44" s="1308"/>
      <c r="F44" s="1308"/>
      <c r="G44" s="1308"/>
      <c r="H44" s="1310"/>
    </row>
    <row r="45" spans="2:8" ht="18.75" x14ac:dyDescent="0.3">
      <c r="G45" s="48" t="s">
        <v>443</v>
      </c>
      <c r="H45" s="64">
        <f>SUM(H13:H34)</f>
        <v>7220.5900000000011</v>
      </c>
    </row>
    <row r="46" spans="2:8" ht="18.75" x14ac:dyDescent="0.3">
      <c r="G46" s="48" t="s">
        <v>444</v>
      </c>
      <c r="H46" s="64">
        <f>+H45*0.16</f>
        <v>1155.2944000000002</v>
      </c>
    </row>
    <row r="47" spans="2:8" ht="19.5" thickBot="1" x14ac:dyDescent="0.35">
      <c r="G47" s="49" t="s">
        <v>445</v>
      </c>
      <c r="H47" s="65">
        <f>+H45+H46</f>
        <v>8375.8844000000008</v>
      </c>
    </row>
    <row r="49" spans="2:6" x14ac:dyDescent="0.25">
      <c r="B49" s="2670"/>
      <c r="C49" s="2670"/>
      <c r="D49" s="2670"/>
      <c r="E49" s="2670"/>
      <c r="F49" s="2670"/>
    </row>
    <row r="50" spans="2:6" x14ac:dyDescent="0.25">
      <c r="B50" s="2670"/>
      <c r="C50" s="2670"/>
      <c r="D50" s="2670"/>
      <c r="E50" s="2670"/>
      <c r="F50" s="2670"/>
    </row>
    <row r="51" spans="2:6" x14ac:dyDescent="0.25">
      <c r="B51" s="2673" t="s">
        <v>446</v>
      </c>
      <c r="C51" s="2673"/>
      <c r="D51" s="2673"/>
      <c r="E51" s="2673" t="s">
        <v>447</v>
      </c>
      <c r="F51" s="2673"/>
    </row>
  </sheetData>
  <mergeCells count="45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7:H37"/>
    <mergeCell ref="B38:H38"/>
    <mergeCell ref="B39:H39"/>
    <mergeCell ref="B20:D20"/>
    <mergeCell ref="B21:D21"/>
    <mergeCell ref="B22:D22"/>
    <mergeCell ref="B25:D25"/>
    <mergeCell ref="B26:D26"/>
    <mergeCell ref="B27:D27"/>
    <mergeCell ref="E51:F51"/>
    <mergeCell ref="B51:D51"/>
    <mergeCell ref="B49:D50"/>
    <mergeCell ref="B28:D28"/>
    <mergeCell ref="B30:D30"/>
    <mergeCell ref="B31:D31"/>
    <mergeCell ref="B32:D32"/>
    <mergeCell ref="B33:D33"/>
    <mergeCell ref="B34:D34"/>
    <mergeCell ref="B40:H40"/>
    <mergeCell ref="B41:H41"/>
    <mergeCell ref="B42:D42"/>
    <mergeCell ref="B43:D43"/>
    <mergeCell ref="B44:D44"/>
    <mergeCell ref="E49:F50"/>
    <mergeCell ref="B36:H36"/>
    <mergeCell ref="B19:D19"/>
    <mergeCell ref="B18:D18"/>
    <mergeCell ref="B23:D23"/>
    <mergeCell ref="B24:D24"/>
    <mergeCell ref="B29:D29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9">
    <tabColor rgb="FF6666FF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85546875" style="32" customWidth="1"/>
    <col min="4" max="4" width="13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-1918</v>
      </c>
      <c r="E5" s="1293" t="s">
        <v>421</v>
      </c>
      <c r="F5" s="33" t="str">
        <f>VLOOKUP(F6,OBRAS!A1:B25,2,FALSE)</f>
        <v>VALENC, ENSINO, TAJO</v>
      </c>
      <c r="G5" s="1670" t="s">
        <v>423</v>
      </c>
      <c r="H5" s="1674">
        <v>46158</v>
      </c>
    </row>
    <row r="6" spans="2:8" ht="15.75" thickBot="1" x14ac:dyDescent="0.3">
      <c r="B6" s="1669"/>
      <c r="C6" s="1671"/>
      <c r="D6" s="1673"/>
      <c r="E6" s="1294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69</v>
      </c>
      <c r="D7" s="36"/>
      <c r="E7" s="36"/>
      <c r="F7" s="35" t="s">
        <v>429</v>
      </c>
      <c r="G7" s="36" t="str">
        <f>VLOOKUP(C7,'BASE DATOS'!A1:J107,7,FALSE)</f>
        <v>venta.cir@gmail.com</v>
      </c>
      <c r="H7" s="41"/>
    </row>
    <row r="8" spans="2:8" x14ac:dyDescent="0.25">
      <c r="B8" s="40" t="s">
        <v>425</v>
      </c>
      <c r="C8" s="38" t="str">
        <f>VLOOKUP(C7,'BASE DATOS'!A1:J108,3,FALSE)</f>
        <v>AV. PROLONGACION IRRIGACION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MCI2203021B2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461 2306541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9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1739</v>
      </c>
      <c r="C13" s="1679"/>
      <c r="D13" s="1679"/>
      <c r="E13" s="60">
        <v>1</v>
      </c>
      <c r="F13" s="60" t="s">
        <v>449</v>
      </c>
      <c r="G13" s="62">
        <v>2068.9654999999998</v>
      </c>
      <c r="H13" s="56">
        <f>+E13*G13</f>
        <v>2068.9654999999998</v>
      </c>
    </row>
    <row r="14" spans="2:8" s="57" customFormat="1" ht="18.75" x14ac:dyDescent="0.3">
      <c r="B14" s="2678" t="s">
        <v>1740</v>
      </c>
      <c r="C14" s="2679"/>
      <c r="D14" s="2679"/>
      <c r="E14" s="1313">
        <v>1</v>
      </c>
      <c r="F14" s="1313" t="s">
        <v>449</v>
      </c>
      <c r="G14" s="1314">
        <v>1896.5517</v>
      </c>
      <c r="H14" s="1311">
        <f>+E14*G14</f>
        <v>1896.5517</v>
      </c>
    </row>
    <row r="15" spans="2:8" s="57" customFormat="1" ht="18.75" x14ac:dyDescent="0.3">
      <c r="B15" s="2680" t="s">
        <v>1174</v>
      </c>
      <c r="C15" s="2681"/>
      <c r="D15" s="2681"/>
      <c r="E15" s="1313"/>
      <c r="F15" s="1313"/>
      <c r="G15" s="1314"/>
      <c r="H15" s="1311">
        <f t="shared" ref="H15:H24" si="0">+E15*G15</f>
        <v>0</v>
      </c>
    </row>
    <row r="16" spans="2:8" s="57" customFormat="1" ht="18.75" x14ac:dyDescent="0.3">
      <c r="B16" s="2678"/>
      <c r="C16" s="2679"/>
      <c r="D16" s="2679"/>
      <c r="E16" s="1313"/>
      <c r="F16" s="1313"/>
      <c r="G16" s="1314"/>
      <c r="H16" s="1311">
        <f t="shared" si="0"/>
        <v>0</v>
      </c>
    </row>
    <row r="17" spans="2:8" s="57" customFormat="1" ht="18.75" x14ac:dyDescent="0.3">
      <c r="B17" s="2678"/>
      <c r="C17" s="2679"/>
      <c r="D17" s="2679"/>
      <c r="E17" s="1313"/>
      <c r="F17" s="1313"/>
      <c r="G17" s="1314"/>
      <c r="H17" s="1311">
        <f t="shared" si="0"/>
        <v>0</v>
      </c>
    </row>
    <row r="18" spans="2:8" s="57" customFormat="1" ht="18.75" x14ac:dyDescent="0.3">
      <c r="B18" s="2678"/>
      <c r="C18" s="2679"/>
      <c r="D18" s="2679"/>
      <c r="E18" s="1313"/>
      <c r="F18" s="1313"/>
      <c r="G18" s="1314"/>
      <c r="H18" s="1311">
        <f t="shared" si="0"/>
        <v>0</v>
      </c>
    </row>
    <row r="19" spans="2:8" s="57" customFormat="1" ht="18.75" x14ac:dyDescent="0.3">
      <c r="B19" s="2678"/>
      <c r="C19" s="2679"/>
      <c r="D19" s="2679"/>
      <c r="E19" s="1313"/>
      <c r="F19" s="1313"/>
      <c r="G19" s="1314"/>
      <c r="H19" s="1311">
        <f t="shared" si="0"/>
        <v>0</v>
      </c>
    </row>
    <row r="20" spans="2:8" s="57" customFormat="1" ht="18.75" x14ac:dyDescent="0.3">
      <c r="B20" s="2678"/>
      <c r="C20" s="2679"/>
      <c r="D20" s="2679"/>
      <c r="E20" s="1313"/>
      <c r="F20" s="1313"/>
      <c r="G20" s="1314"/>
      <c r="H20" s="1311">
        <f t="shared" si="0"/>
        <v>0</v>
      </c>
    </row>
    <row r="21" spans="2:8" s="57" customFormat="1" ht="18.75" x14ac:dyDescent="0.3">
      <c r="B21" s="2678"/>
      <c r="C21" s="2679"/>
      <c r="D21" s="2679"/>
      <c r="E21" s="1313"/>
      <c r="F21" s="1313"/>
      <c r="G21" s="1314"/>
      <c r="H21" s="1311">
        <f t="shared" si="0"/>
        <v>0</v>
      </c>
    </row>
    <row r="22" spans="2:8" s="57" customFormat="1" ht="18.75" x14ac:dyDescent="0.3">
      <c r="B22" s="2678"/>
      <c r="C22" s="2679"/>
      <c r="D22" s="2679"/>
      <c r="E22" s="1313"/>
      <c r="F22" s="1313"/>
      <c r="G22" s="1314"/>
      <c r="H22" s="1311">
        <f t="shared" si="0"/>
        <v>0</v>
      </c>
    </row>
    <row r="23" spans="2:8" s="57" customFormat="1" ht="18.75" x14ac:dyDescent="0.3">
      <c r="B23" s="2678"/>
      <c r="C23" s="2679"/>
      <c r="D23" s="2679"/>
      <c r="E23" s="1313"/>
      <c r="F23" s="1313"/>
      <c r="G23" s="1314"/>
      <c r="H23" s="1311">
        <f t="shared" si="0"/>
        <v>0</v>
      </c>
    </row>
    <row r="24" spans="2:8" s="57" customFormat="1" ht="18.75" x14ac:dyDescent="0.3">
      <c r="B24" s="2678"/>
      <c r="C24" s="2679"/>
      <c r="D24" s="2679"/>
      <c r="E24" s="1313"/>
      <c r="F24" s="1313"/>
      <c r="G24" s="1314"/>
      <c r="H24" s="1311">
        <f t="shared" si="0"/>
        <v>0</v>
      </c>
    </row>
    <row r="25" spans="2:8" s="57" customFormat="1" ht="18.75" x14ac:dyDescent="0.3">
      <c r="B25" s="2678"/>
      <c r="C25" s="2679"/>
      <c r="D25" s="2679"/>
      <c r="E25" s="1313"/>
      <c r="F25" s="1313"/>
      <c r="G25" s="1314"/>
      <c r="H25" s="131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74"/>
      <c r="C33" s="2675"/>
      <c r="D33" s="2675"/>
      <c r="E33" s="1307"/>
      <c r="F33" s="1307"/>
      <c r="G33" s="1307"/>
      <c r="H33" s="1309"/>
    </row>
    <row r="34" spans="2:8" x14ac:dyDescent="0.25">
      <c r="B34" s="2674"/>
      <c r="C34" s="2675"/>
      <c r="D34" s="2675"/>
      <c r="E34" s="1307"/>
      <c r="F34" s="1307"/>
      <c r="G34" s="1307"/>
      <c r="H34" s="1309"/>
    </row>
    <row r="35" spans="2:8" ht="15.75" thickBot="1" x14ac:dyDescent="0.3">
      <c r="B35" s="2676"/>
      <c r="C35" s="2677"/>
      <c r="D35" s="2677"/>
      <c r="E35" s="1308"/>
      <c r="F35" s="1308"/>
      <c r="G35" s="1308"/>
      <c r="H35" s="1310"/>
    </row>
    <row r="36" spans="2:8" ht="18.75" x14ac:dyDescent="0.3">
      <c r="G36" s="48" t="s">
        <v>443</v>
      </c>
      <c r="H36" s="64">
        <f>SUM(H13:H25)</f>
        <v>3965.5171999999998</v>
      </c>
    </row>
    <row r="37" spans="2:8" ht="18.75" x14ac:dyDescent="0.3">
      <c r="G37" s="48" t="s">
        <v>444</v>
      </c>
      <c r="H37" s="64">
        <f>+H36*0.16</f>
        <v>634.482752</v>
      </c>
    </row>
    <row r="38" spans="2:8" ht="19.5" thickBot="1" x14ac:dyDescent="0.35">
      <c r="G38" s="49" t="s">
        <v>445</v>
      </c>
      <c r="H38" s="65">
        <f>+H36+H37</f>
        <v>4599.9999520000001</v>
      </c>
    </row>
    <row r="40" spans="2:8" x14ac:dyDescent="0.25">
      <c r="B40" s="2670"/>
      <c r="C40" s="2670"/>
      <c r="D40" s="2670"/>
      <c r="E40" s="2670"/>
      <c r="F40" s="2670"/>
    </row>
    <row r="41" spans="2:8" x14ac:dyDescent="0.25">
      <c r="B41" s="2670"/>
      <c r="C41" s="2670"/>
      <c r="D41" s="2670"/>
      <c r="E41" s="2670"/>
      <c r="F41" s="2670"/>
    </row>
    <row r="42" spans="2:8" x14ac:dyDescent="0.25">
      <c r="B42" s="2673" t="s">
        <v>446</v>
      </c>
      <c r="C42" s="2673"/>
      <c r="D42" s="2673"/>
      <c r="E42" s="2673" t="s">
        <v>447</v>
      </c>
      <c r="F42" s="267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0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5703125" style="32" customWidth="1"/>
    <col min="4" max="4" width="16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1742</v>
      </c>
      <c r="E5" s="1293" t="s">
        <v>421</v>
      </c>
      <c r="F5" s="33" t="str">
        <f>VLOOKUP(F6,OBRAS!A1:B25,2,FALSE)</f>
        <v>EL ENSINO</v>
      </c>
      <c r="G5" s="1670" t="s">
        <v>423</v>
      </c>
      <c r="H5" s="1674">
        <v>46164</v>
      </c>
    </row>
    <row r="6" spans="2:8" ht="15.75" thickBot="1" x14ac:dyDescent="0.3">
      <c r="B6" s="1669"/>
      <c r="C6" s="1671"/>
      <c r="D6" s="1673"/>
      <c r="E6" s="1294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728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57 #215 LAS MERCEDES, SAN LUIS POTOSÍ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LUIS POTOSI, SLP</v>
      </c>
      <c r="D9" s="38"/>
      <c r="E9" s="38"/>
      <c r="F9" s="37" t="s">
        <v>431</v>
      </c>
      <c r="G9" s="50">
        <f>VLOOKUP(C7,'BASE DATOS'!A1:J109,9,FALSE)</f>
        <v>78394</v>
      </c>
      <c r="H9" s="42"/>
    </row>
    <row r="10" spans="2:8" x14ac:dyDescent="0.25">
      <c r="B10" s="40" t="s">
        <v>427</v>
      </c>
      <c r="C10" s="38" t="str">
        <f>VLOOKUP(C7,'BASE DATOS'!A1:J110,2,FALSE)</f>
        <v>SMS211108SW4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442 270 3634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29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1051</v>
      </c>
      <c r="C13" s="1679"/>
      <c r="D13" s="1679"/>
      <c r="E13" s="60">
        <v>1</v>
      </c>
      <c r="F13" s="60" t="s">
        <v>449</v>
      </c>
      <c r="G13" s="62">
        <v>1768.26</v>
      </c>
      <c r="H13" s="56">
        <f>+E13*G13</f>
        <v>1768.26</v>
      </c>
    </row>
    <row r="14" spans="2:8" s="57" customFormat="1" ht="18.75" x14ac:dyDescent="0.3">
      <c r="B14" s="2678" t="s">
        <v>1052</v>
      </c>
      <c r="C14" s="2679"/>
      <c r="D14" s="2679"/>
      <c r="E14" s="1313">
        <v>1</v>
      </c>
      <c r="F14" s="1313" t="s">
        <v>449</v>
      </c>
      <c r="G14" s="1314">
        <v>1095.54</v>
      </c>
      <c r="H14" s="1311">
        <f>+E14*G14</f>
        <v>1095.54</v>
      </c>
    </row>
    <row r="15" spans="2:8" s="57" customFormat="1" ht="18.75" x14ac:dyDescent="0.3">
      <c r="B15" s="2678" t="s">
        <v>1042</v>
      </c>
      <c r="C15" s="2679"/>
      <c r="D15" s="2679"/>
      <c r="E15" s="1313">
        <v>1</v>
      </c>
      <c r="F15" s="1313" t="s">
        <v>449</v>
      </c>
      <c r="G15" s="1314">
        <v>750</v>
      </c>
      <c r="H15" s="1311">
        <f t="shared" ref="H15:H24" si="0">+E15*G15</f>
        <v>750</v>
      </c>
    </row>
    <row r="16" spans="2:8" s="57" customFormat="1" ht="18.75" x14ac:dyDescent="0.3">
      <c r="B16" s="2678" t="s">
        <v>1743</v>
      </c>
      <c r="C16" s="2679"/>
      <c r="D16" s="2679"/>
      <c r="E16" s="1313">
        <v>7</v>
      </c>
      <c r="F16" s="1313" t="s">
        <v>462</v>
      </c>
      <c r="G16" s="1314">
        <v>950</v>
      </c>
      <c r="H16" s="1311">
        <f t="shared" si="0"/>
        <v>6650</v>
      </c>
    </row>
    <row r="17" spans="2:8" s="57" customFormat="1" ht="18.75" x14ac:dyDescent="0.3">
      <c r="B17" s="2678" t="s">
        <v>847</v>
      </c>
      <c r="C17" s="2679"/>
      <c r="D17" s="2679"/>
      <c r="E17" s="1313">
        <v>1</v>
      </c>
      <c r="F17" s="1313" t="s">
        <v>449</v>
      </c>
      <c r="G17" s="1314">
        <v>1006.26</v>
      </c>
      <c r="H17" s="1311">
        <f t="shared" si="0"/>
        <v>1006.26</v>
      </c>
    </row>
    <row r="18" spans="2:8" s="57" customFormat="1" ht="18.75" x14ac:dyDescent="0.3">
      <c r="B18" s="2678" t="s">
        <v>1744</v>
      </c>
      <c r="C18" s="2679"/>
      <c r="D18" s="2679"/>
      <c r="E18" s="1313">
        <v>42</v>
      </c>
      <c r="F18" s="1313" t="s">
        <v>608</v>
      </c>
      <c r="G18" s="1314">
        <v>169.58</v>
      </c>
      <c r="H18" s="1311">
        <f t="shared" si="0"/>
        <v>7122.3600000000006</v>
      </c>
    </row>
    <row r="19" spans="2:8" s="57" customFormat="1" ht="18.75" x14ac:dyDescent="0.3">
      <c r="B19" s="2678" t="s">
        <v>1745</v>
      </c>
      <c r="C19" s="2679"/>
      <c r="D19" s="2679"/>
      <c r="E19" s="1313">
        <v>1</v>
      </c>
      <c r="F19" s="1313" t="s">
        <v>449</v>
      </c>
      <c r="G19" s="1314">
        <v>885</v>
      </c>
      <c r="H19" s="1311">
        <f t="shared" si="0"/>
        <v>885</v>
      </c>
    </row>
    <row r="20" spans="2:8" s="57" customFormat="1" ht="18.75" x14ac:dyDescent="0.3">
      <c r="B20" s="2678" t="s">
        <v>1746</v>
      </c>
      <c r="C20" s="2679"/>
      <c r="D20" s="2679"/>
      <c r="E20" s="1313">
        <v>1</v>
      </c>
      <c r="F20" s="1313" t="s">
        <v>449</v>
      </c>
      <c r="G20" s="1314">
        <v>2717.51</v>
      </c>
      <c r="H20" s="1311">
        <f t="shared" si="0"/>
        <v>2717.51</v>
      </c>
    </row>
    <row r="21" spans="2:8" s="57" customFormat="1" ht="18.75" x14ac:dyDescent="0.3">
      <c r="B21" s="2678" t="s">
        <v>1747</v>
      </c>
      <c r="C21" s="2679"/>
      <c r="D21" s="2679"/>
      <c r="E21" s="1313">
        <v>1</v>
      </c>
      <c r="F21" s="1313" t="s">
        <v>608</v>
      </c>
      <c r="G21" s="1314">
        <v>1122.2</v>
      </c>
      <c r="H21" s="1311">
        <f t="shared" si="0"/>
        <v>1122.2</v>
      </c>
    </row>
    <row r="22" spans="2:8" s="57" customFormat="1" ht="18.75" x14ac:dyDescent="0.3">
      <c r="B22" s="2678" t="s">
        <v>1748</v>
      </c>
      <c r="C22" s="2679"/>
      <c r="D22" s="2679"/>
      <c r="E22" s="1313">
        <v>42</v>
      </c>
      <c r="F22" s="1313" t="s">
        <v>608</v>
      </c>
      <c r="G22" s="1314">
        <v>323.16000000000003</v>
      </c>
      <c r="H22" s="1311">
        <f t="shared" si="0"/>
        <v>13572.720000000001</v>
      </c>
    </row>
    <row r="23" spans="2:8" s="57" customFormat="1" ht="18.75" x14ac:dyDescent="0.3">
      <c r="B23" s="2678" t="s">
        <v>1748</v>
      </c>
      <c r="C23" s="2679"/>
      <c r="D23" s="2679"/>
      <c r="E23" s="1313">
        <v>15</v>
      </c>
      <c r="F23" s="1313" t="s">
        <v>449</v>
      </c>
      <c r="G23" s="1314">
        <v>323.16000000000003</v>
      </c>
      <c r="H23" s="1311">
        <f t="shared" si="0"/>
        <v>4847.4000000000005</v>
      </c>
    </row>
    <row r="24" spans="2:8" s="57" customFormat="1" ht="18.75" x14ac:dyDescent="0.3">
      <c r="B24" s="2678" t="s">
        <v>658</v>
      </c>
      <c r="C24" s="2679"/>
      <c r="D24" s="2679"/>
      <c r="E24" s="1313">
        <v>1</v>
      </c>
      <c r="F24" s="1313" t="s">
        <v>462</v>
      </c>
      <c r="G24" s="1314">
        <v>4776.25</v>
      </c>
      <c r="H24" s="1311">
        <f t="shared" si="0"/>
        <v>4776.25</v>
      </c>
    </row>
    <row r="25" spans="2:8" s="57" customFormat="1" ht="18.75" x14ac:dyDescent="0.3">
      <c r="B25" s="2680" t="s">
        <v>1467</v>
      </c>
      <c r="C25" s="2681"/>
      <c r="D25" s="2681"/>
      <c r="E25" s="1313"/>
      <c r="F25" s="1313"/>
      <c r="G25" s="1314"/>
      <c r="H25" s="131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74"/>
      <c r="C33" s="2675"/>
      <c r="D33" s="2675"/>
      <c r="E33" s="1307"/>
      <c r="F33" s="1307"/>
      <c r="G33" s="1307"/>
      <c r="H33" s="1309"/>
    </row>
    <row r="34" spans="2:8" x14ac:dyDescent="0.25">
      <c r="B34" s="2674"/>
      <c r="C34" s="2675"/>
      <c r="D34" s="2675"/>
      <c r="E34" s="1307"/>
      <c r="F34" s="1307"/>
      <c r="G34" s="1307"/>
      <c r="H34" s="1309"/>
    </row>
    <row r="35" spans="2:8" ht="15.75" thickBot="1" x14ac:dyDescent="0.3">
      <c r="B35" s="2676"/>
      <c r="C35" s="2677"/>
      <c r="D35" s="2677"/>
      <c r="E35" s="1308"/>
      <c r="F35" s="1308"/>
      <c r="G35" s="1308"/>
      <c r="H35" s="1310"/>
    </row>
    <row r="36" spans="2:8" ht="18.75" x14ac:dyDescent="0.3">
      <c r="G36" s="48" t="s">
        <v>443</v>
      </c>
      <c r="H36" s="64">
        <f>SUM(H13:H25)</f>
        <v>46313.500000000007</v>
      </c>
    </row>
    <row r="37" spans="2:8" ht="18.75" x14ac:dyDescent="0.3">
      <c r="G37" s="48" t="s">
        <v>444</v>
      </c>
      <c r="H37" s="64">
        <f>+H36*0.16</f>
        <v>7410.1600000000017</v>
      </c>
    </row>
    <row r="38" spans="2:8" ht="19.5" thickBot="1" x14ac:dyDescent="0.35">
      <c r="G38" s="49" t="s">
        <v>445</v>
      </c>
      <c r="H38" s="65">
        <f>+H36+H37</f>
        <v>53723.660000000011</v>
      </c>
    </row>
    <row r="40" spans="2:8" x14ac:dyDescent="0.25">
      <c r="B40" s="2670"/>
      <c r="C40" s="2670"/>
      <c r="D40" s="2670"/>
      <c r="E40" s="2670"/>
      <c r="F40" s="2670"/>
    </row>
    <row r="41" spans="2:8" x14ac:dyDescent="0.25">
      <c r="B41" s="2670"/>
      <c r="C41" s="2670"/>
      <c r="D41" s="2670"/>
      <c r="E41" s="2670"/>
      <c r="F41" s="2670"/>
    </row>
    <row r="42" spans="2:8" x14ac:dyDescent="0.25">
      <c r="B42" s="2673" t="s">
        <v>446</v>
      </c>
      <c r="C42" s="2673"/>
      <c r="D42" s="2673"/>
      <c r="E42" s="2673" t="s">
        <v>447</v>
      </c>
      <c r="F42" s="267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1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5703125" style="32" customWidth="1"/>
    <col min="4" max="4" width="16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1749</v>
      </c>
      <c r="E5" s="1304" t="s">
        <v>421</v>
      </c>
      <c r="F5" s="33" t="str">
        <f>VLOOKUP(F6,OBRAS!A1:B25,2,FALSE)</f>
        <v>EL ENSINO</v>
      </c>
      <c r="G5" s="1670" t="s">
        <v>423</v>
      </c>
      <c r="H5" s="1674">
        <v>46164</v>
      </c>
    </row>
    <row r="6" spans="2:8" ht="15.75" thickBot="1" x14ac:dyDescent="0.3">
      <c r="B6" s="1669"/>
      <c r="C6" s="1671"/>
      <c r="D6" s="1673"/>
      <c r="E6" s="1305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728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57 #215 LAS MERCEDES, SAN LUIS POTOSÍ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LUIS POTOSI, SLP</v>
      </c>
      <c r="D9" s="38"/>
      <c r="E9" s="38"/>
      <c r="F9" s="37" t="s">
        <v>431</v>
      </c>
      <c r="G9" s="50">
        <f>VLOOKUP(C7,'BASE DATOS'!A1:J109,9,FALSE)</f>
        <v>78394</v>
      </c>
      <c r="H9" s="42"/>
    </row>
    <row r="10" spans="2:8" x14ac:dyDescent="0.25">
      <c r="B10" s="40" t="s">
        <v>427</v>
      </c>
      <c r="C10" s="38" t="str">
        <f>VLOOKUP(C7,'BASE DATOS'!A1:J110,2,FALSE)</f>
        <v>SMS211108SW4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442 270 3634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0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1051</v>
      </c>
      <c r="C13" s="1679"/>
      <c r="D13" s="1679"/>
      <c r="E13" s="60">
        <v>1</v>
      </c>
      <c r="F13" s="60" t="s">
        <v>449</v>
      </c>
      <c r="G13" s="62">
        <v>1768.26</v>
      </c>
      <c r="H13" s="56">
        <f>+E13*G13</f>
        <v>1768.26</v>
      </c>
    </row>
    <row r="14" spans="2:8" s="57" customFormat="1" ht="18.75" x14ac:dyDescent="0.3">
      <c r="B14" s="2678" t="s">
        <v>1052</v>
      </c>
      <c r="C14" s="2679"/>
      <c r="D14" s="2679"/>
      <c r="E14" s="1313">
        <v>1</v>
      </c>
      <c r="F14" s="1313" t="s">
        <v>449</v>
      </c>
      <c r="G14" s="1314">
        <v>1095.54</v>
      </c>
      <c r="H14" s="1321">
        <f>+E14*G14</f>
        <v>1095.54</v>
      </c>
    </row>
    <row r="15" spans="2:8" s="57" customFormat="1" ht="18.75" x14ac:dyDescent="0.3">
      <c r="B15" s="2678" t="s">
        <v>1042</v>
      </c>
      <c r="C15" s="2679"/>
      <c r="D15" s="2679"/>
      <c r="E15" s="1313">
        <v>1</v>
      </c>
      <c r="F15" s="1313" t="s">
        <v>449</v>
      </c>
      <c r="G15" s="1314">
        <v>750</v>
      </c>
      <c r="H15" s="1321">
        <f t="shared" ref="H15:H24" si="0">+E15*G15</f>
        <v>750</v>
      </c>
    </row>
    <row r="16" spans="2:8" s="57" customFormat="1" ht="18.75" x14ac:dyDescent="0.3">
      <c r="B16" s="2678" t="s">
        <v>1743</v>
      </c>
      <c r="C16" s="2679"/>
      <c r="D16" s="2679"/>
      <c r="E16" s="1313">
        <v>7</v>
      </c>
      <c r="F16" s="1313" t="s">
        <v>462</v>
      </c>
      <c r="G16" s="1314">
        <v>950</v>
      </c>
      <c r="H16" s="1321">
        <f t="shared" si="0"/>
        <v>6650</v>
      </c>
    </row>
    <row r="17" spans="2:8" s="57" customFormat="1" ht="18.75" x14ac:dyDescent="0.3">
      <c r="B17" s="2678" t="s">
        <v>847</v>
      </c>
      <c r="C17" s="2679"/>
      <c r="D17" s="2679"/>
      <c r="E17" s="1313">
        <v>1</v>
      </c>
      <c r="F17" s="1313" t="s">
        <v>449</v>
      </c>
      <c r="G17" s="1314">
        <v>1006.26</v>
      </c>
      <c r="H17" s="1321">
        <f t="shared" si="0"/>
        <v>1006.26</v>
      </c>
    </row>
    <row r="18" spans="2:8" s="57" customFormat="1" ht="18.75" x14ac:dyDescent="0.3">
      <c r="B18" s="2678" t="s">
        <v>1744</v>
      </c>
      <c r="C18" s="2679"/>
      <c r="D18" s="2679"/>
      <c r="E18" s="1313">
        <v>42</v>
      </c>
      <c r="F18" s="1313" t="s">
        <v>608</v>
      </c>
      <c r="G18" s="1314">
        <v>169.58</v>
      </c>
      <c r="H18" s="1321">
        <f t="shared" si="0"/>
        <v>7122.3600000000006</v>
      </c>
    </row>
    <row r="19" spans="2:8" s="57" customFormat="1" ht="18.75" x14ac:dyDescent="0.3">
      <c r="B19" s="2678" t="s">
        <v>1745</v>
      </c>
      <c r="C19" s="2679"/>
      <c r="D19" s="2679"/>
      <c r="E19" s="1313">
        <v>1</v>
      </c>
      <c r="F19" s="1313" t="s">
        <v>449</v>
      </c>
      <c r="G19" s="1314">
        <v>885</v>
      </c>
      <c r="H19" s="1321">
        <f t="shared" si="0"/>
        <v>885</v>
      </c>
    </row>
    <row r="20" spans="2:8" s="57" customFormat="1" ht="18.75" x14ac:dyDescent="0.3">
      <c r="B20" s="2678" t="s">
        <v>1746</v>
      </c>
      <c r="C20" s="2679"/>
      <c r="D20" s="2679"/>
      <c r="E20" s="1313">
        <v>1</v>
      </c>
      <c r="F20" s="1313" t="s">
        <v>449</v>
      </c>
      <c r="G20" s="1314">
        <v>2717.51</v>
      </c>
      <c r="H20" s="1321">
        <f t="shared" si="0"/>
        <v>2717.51</v>
      </c>
    </row>
    <row r="21" spans="2:8" s="57" customFormat="1" ht="18.75" x14ac:dyDescent="0.3">
      <c r="B21" s="2678" t="s">
        <v>1747</v>
      </c>
      <c r="C21" s="2679"/>
      <c r="D21" s="2679"/>
      <c r="E21" s="1313">
        <v>1</v>
      </c>
      <c r="F21" s="1313" t="s">
        <v>608</v>
      </c>
      <c r="G21" s="1314">
        <v>1122.2</v>
      </c>
      <c r="H21" s="1321">
        <f t="shared" si="0"/>
        <v>1122.2</v>
      </c>
    </row>
    <row r="22" spans="2:8" s="57" customFormat="1" ht="18.75" x14ac:dyDescent="0.3">
      <c r="B22" s="2678" t="s">
        <v>1748</v>
      </c>
      <c r="C22" s="2679"/>
      <c r="D22" s="2679"/>
      <c r="E22" s="1313">
        <v>42</v>
      </c>
      <c r="F22" s="1313" t="s">
        <v>608</v>
      </c>
      <c r="G22" s="1314">
        <v>323.16000000000003</v>
      </c>
      <c r="H22" s="1321">
        <f t="shared" si="0"/>
        <v>13572.720000000001</v>
      </c>
    </row>
    <row r="23" spans="2:8" s="57" customFormat="1" ht="18.75" x14ac:dyDescent="0.3">
      <c r="B23" s="2678" t="s">
        <v>1748</v>
      </c>
      <c r="C23" s="2679"/>
      <c r="D23" s="2679"/>
      <c r="E23" s="1313">
        <v>15</v>
      </c>
      <c r="F23" s="1313" t="s">
        <v>449</v>
      </c>
      <c r="G23" s="1314">
        <v>323.16000000000003</v>
      </c>
      <c r="H23" s="1321">
        <f t="shared" si="0"/>
        <v>4847.4000000000005</v>
      </c>
    </row>
    <row r="24" spans="2:8" s="57" customFormat="1" ht="18.75" x14ac:dyDescent="0.3">
      <c r="B24" s="2678" t="s">
        <v>658</v>
      </c>
      <c r="C24" s="2679"/>
      <c r="D24" s="2679"/>
      <c r="E24" s="1313">
        <v>1</v>
      </c>
      <c r="F24" s="1313" t="s">
        <v>462</v>
      </c>
      <c r="G24" s="1314">
        <v>4776.25</v>
      </c>
      <c r="H24" s="1321">
        <f t="shared" si="0"/>
        <v>4776.25</v>
      </c>
    </row>
    <row r="25" spans="2:8" s="57" customFormat="1" ht="18.75" x14ac:dyDescent="0.3">
      <c r="B25" s="2680" t="s">
        <v>1487</v>
      </c>
      <c r="C25" s="2681"/>
      <c r="D25" s="2681"/>
      <c r="E25" s="1313"/>
      <c r="F25" s="1313"/>
      <c r="G25" s="1314"/>
      <c r="H25" s="132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83"/>
      <c r="C33" s="2684"/>
      <c r="D33" s="2684"/>
      <c r="E33" s="1317"/>
      <c r="F33" s="1317"/>
      <c r="G33" s="1317"/>
      <c r="H33" s="1319"/>
    </row>
    <row r="34" spans="2:8" x14ac:dyDescent="0.25">
      <c r="B34" s="2683"/>
      <c r="C34" s="2684"/>
      <c r="D34" s="2684"/>
      <c r="E34" s="1317"/>
      <c r="F34" s="1317"/>
      <c r="G34" s="1317"/>
      <c r="H34" s="1319"/>
    </row>
    <row r="35" spans="2:8" ht="15.75" thickBot="1" x14ac:dyDescent="0.3">
      <c r="B35" s="2685"/>
      <c r="C35" s="2686"/>
      <c r="D35" s="2686"/>
      <c r="E35" s="1318"/>
      <c r="F35" s="1318"/>
      <c r="G35" s="1318"/>
      <c r="H35" s="1320"/>
    </row>
    <row r="36" spans="2:8" ht="18.75" x14ac:dyDescent="0.3">
      <c r="G36" s="48" t="s">
        <v>443</v>
      </c>
      <c r="H36" s="64">
        <f>SUM(H13:H25)</f>
        <v>46313.500000000007</v>
      </c>
    </row>
    <row r="37" spans="2:8" ht="18.75" x14ac:dyDescent="0.3">
      <c r="G37" s="48" t="s">
        <v>444</v>
      </c>
      <c r="H37" s="64">
        <f>+H36*0.16</f>
        <v>7410.1600000000017</v>
      </c>
    </row>
    <row r="38" spans="2:8" ht="19.5" thickBot="1" x14ac:dyDescent="0.35">
      <c r="G38" s="49" t="s">
        <v>445</v>
      </c>
      <c r="H38" s="65">
        <f>+H36+H37</f>
        <v>53723.660000000011</v>
      </c>
    </row>
    <row r="40" spans="2:8" x14ac:dyDescent="0.25">
      <c r="B40" s="2675"/>
      <c r="C40" s="2675"/>
      <c r="D40" s="2675"/>
      <c r="E40" s="2675"/>
      <c r="F40" s="2675"/>
    </row>
    <row r="41" spans="2:8" x14ac:dyDescent="0.25">
      <c r="B41" s="2675"/>
      <c r="C41" s="2675"/>
      <c r="D41" s="2675"/>
      <c r="E41" s="2675"/>
      <c r="F41" s="2675"/>
    </row>
    <row r="42" spans="2:8" x14ac:dyDescent="0.25">
      <c r="B42" s="2682" t="s">
        <v>446</v>
      </c>
      <c r="C42" s="2682"/>
      <c r="D42" s="2682"/>
      <c r="E42" s="2682" t="s">
        <v>447</v>
      </c>
      <c r="F42" s="2682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2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4" width="16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1750</v>
      </c>
      <c r="E5" s="1323" t="s">
        <v>421</v>
      </c>
      <c r="F5" s="33" t="str">
        <f>VLOOKUP(F6,OBRAS!A1:B25,2,FALSE)</f>
        <v>LA VALENCIA</v>
      </c>
      <c r="G5" s="1670" t="s">
        <v>423</v>
      </c>
      <c r="H5" s="1674">
        <v>46167</v>
      </c>
    </row>
    <row r="6" spans="2:8" ht="15.75" thickBot="1" x14ac:dyDescent="0.3">
      <c r="B6" s="1669"/>
      <c r="C6" s="1671"/>
      <c r="D6" s="1673"/>
      <c r="E6" s="1324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190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NAUCALPAN DE JUAREZ, MEX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MEXICO</v>
      </c>
      <c r="D9" s="38"/>
      <c r="E9" s="38"/>
      <c r="F9" s="37" t="s">
        <v>431</v>
      </c>
      <c r="G9" s="50">
        <f>VLOOKUP(C7,'BASE DATOS'!A1:J109,9,FALSE)</f>
        <v>53310</v>
      </c>
      <c r="H9" s="42"/>
    </row>
    <row r="10" spans="2:8" x14ac:dyDescent="0.25">
      <c r="B10" s="40" t="s">
        <v>427</v>
      </c>
      <c r="C10" s="38" t="str">
        <f>VLOOKUP(C7,'BASE DATOS'!A1:J110,2,FALSE)</f>
        <v>DEJ200819EYA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2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1751</v>
      </c>
      <c r="C13" s="1679"/>
      <c r="D13" s="1679"/>
      <c r="E13" s="60">
        <v>1</v>
      </c>
      <c r="F13" s="60" t="s">
        <v>653</v>
      </c>
      <c r="G13" s="62">
        <v>18500</v>
      </c>
      <c r="H13" s="56">
        <f>+E13*G13</f>
        <v>18500</v>
      </c>
    </row>
    <row r="14" spans="2:8" s="57" customFormat="1" ht="18.75" x14ac:dyDescent="0.3">
      <c r="B14" s="2687" t="s">
        <v>1752</v>
      </c>
      <c r="C14" s="2688"/>
      <c r="D14" s="2688"/>
      <c r="E14" s="1335"/>
      <c r="F14" s="1335"/>
      <c r="G14" s="1336"/>
      <c r="H14" s="1333">
        <f>+E14*G14</f>
        <v>0</v>
      </c>
    </row>
    <row r="15" spans="2:8" s="57" customFormat="1" ht="18.75" x14ac:dyDescent="0.3">
      <c r="B15" s="2687" t="s">
        <v>1753</v>
      </c>
      <c r="C15" s="2688"/>
      <c r="D15" s="2688"/>
      <c r="E15" s="1335"/>
      <c r="F15" s="1335"/>
      <c r="G15" s="1336"/>
      <c r="H15" s="1333">
        <f t="shared" ref="H15:H24" si="0">+E15*G15</f>
        <v>0</v>
      </c>
    </row>
    <row r="16" spans="2:8" s="57" customFormat="1" ht="18.75" x14ac:dyDescent="0.3">
      <c r="B16" s="2689" t="s">
        <v>806</v>
      </c>
      <c r="C16" s="2690"/>
      <c r="D16" s="2690"/>
      <c r="E16" s="1335"/>
      <c r="F16" s="1335"/>
      <c r="G16" s="1336"/>
      <c r="H16" s="1333">
        <f t="shared" si="0"/>
        <v>0</v>
      </c>
    </row>
    <row r="17" spans="2:8" s="57" customFormat="1" ht="18.75" x14ac:dyDescent="0.3">
      <c r="B17" s="2687"/>
      <c r="C17" s="2688"/>
      <c r="D17" s="2688"/>
      <c r="E17" s="1335"/>
      <c r="F17" s="1335"/>
      <c r="G17" s="1336"/>
      <c r="H17" s="1333">
        <f t="shared" si="0"/>
        <v>0</v>
      </c>
    </row>
    <row r="18" spans="2:8" s="57" customFormat="1" ht="18.75" x14ac:dyDescent="0.3">
      <c r="B18" s="2687"/>
      <c r="C18" s="2688"/>
      <c r="D18" s="2688"/>
      <c r="E18" s="1335"/>
      <c r="F18" s="1335"/>
      <c r="G18" s="1336"/>
      <c r="H18" s="1333">
        <f t="shared" si="0"/>
        <v>0</v>
      </c>
    </row>
    <row r="19" spans="2:8" s="57" customFormat="1" ht="18.75" x14ac:dyDescent="0.3">
      <c r="B19" s="2687"/>
      <c r="C19" s="2688"/>
      <c r="D19" s="2688"/>
      <c r="E19" s="1335"/>
      <c r="F19" s="1335"/>
      <c r="G19" s="1336"/>
      <c r="H19" s="1333">
        <f t="shared" si="0"/>
        <v>0</v>
      </c>
    </row>
    <row r="20" spans="2:8" s="57" customFormat="1" ht="18.75" x14ac:dyDescent="0.3">
      <c r="B20" s="2687"/>
      <c r="C20" s="2688"/>
      <c r="D20" s="2688"/>
      <c r="E20" s="1335"/>
      <c r="F20" s="1335"/>
      <c r="G20" s="1336"/>
      <c r="H20" s="1333">
        <f t="shared" si="0"/>
        <v>0</v>
      </c>
    </row>
    <row r="21" spans="2:8" s="57" customFormat="1" ht="18.75" x14ac:dyDescent="0.3">
      <c r="B21" s="2687"/>
      <c r="C21" s="2688"/>
      <c r="D21" s="2688"/>
      <c r="E21" s="1335"/>
      <c r="F21" s="1335"/>
      <c r="G21" s="1336"/>
      <c r="H21" s="1333">
        <f t="shared" si="0"/>
        <v>0</v>
      </c>
    </row>
    <row r="22" spans="2:8" s="57" customFormat="1" ht="18.75" x14ac:dyDescent="0.3">
      <c r="B22" s="2687"/>
      <c r="C22" s="2688"/>
      <c r="D22" s="2688"/>
      <c r="E22" s="1335"/>
      <c r="F22" s="1335"/>
      <c r="G22" s="1336"/>
      <c r="H22" s="1333">
        <f t="shared" si="0"/>
        <v>0</v>
      </c>
    </row>
    <row r="23" spans="2:8" s="57" customFormat="1" ht="18.75" x14ac:dyDescent="0.3">
      <c r="B23" s="2687"/>
      <c r="C23" s="2688"/>
      <c r="D23" s="2688"/>
      <c r="E23" s="1335"/>
      <c r="F23" s="1335"/>
      <c r="G23" s="1336"/>
      <c r="H23" s="1333">
        <f t="shared" si="0"/>
        <v>0</v>
      </c>
    </row>
    <row r="24" spans="2:8" s="57" customFormat="1" ht="18.75" x14ac:dyDescent="0.3">
      <c r="B24" s="2687"/>
      <c r="C24" s="2688"/>
      <c r="D24" s="2688"/>
      <c r="E24" s="1335"/>
      <c r="F24" s="1335"/>
      <c r="G24" s="1336"/>
      <c r="H24" s="1333">
        <f t="shared" si="0"/>
        <v>0</v>
      </c>
    </row>
    <row r="25" spans="2:8" s="57" customFormat="1" ht="18.75" x14ac:dyDescent="0.3">
      <c r="B25" s="2687"/>
      <c r="C25" s="2688"/>
      <c r="D25" s="2688"/>
      <c r="E25" s="1335"/>
      <c r="F25" s="1335"/>
      <c r="G25" s="1336"/>
      <c r="H25" s="1334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92"/>
      <c r="C33" s="2693"/>
      <c r="D33" s="2693"/>
      <c r="E33" s="1329"/>
      <c r="F33" s="1329"/>
      <c r="G33" s="1329"/>
      <c r="H33" s="1331"/>
    </row>
    <row r="34" spans="2:8" x14ac:dyDescent="0.25">
      <c r="B34" s="2692"/>
      <c r="C34" s="2693"/>
      <c r="D34" s="2693"/>
      <c r="E34" s="1329"/>
      <c r="F34" s="1329"/>
      <c r="G34" s="1329"/>
      <c r="H34" s="1331"/>
    </row>
    <row r="35" spans="2:8" ht="15.75" thickBot="1" x14ac:dyDescent="0.3">
      <c r="B35" s="2694"/>
      <c r="C35" s="2695"/>
      <c r="D35" s="2695"/>
      <c r="E35" s="1330"/>
      <c r="F35" s="1330"/>
      <c r="G35" s="1330"/>
      <c r="H35" s="1332"/>
    </row>
    <row r="36" spans="2:8" ht="18.75" x14ac:dyDescent="0.3">
      <c r="G36" s="48" t="s">
        <v>443</v>
      </c>
      <c r="H36" s="64">
        <f>SUM(H13:H25)</f>
        <v>18500</v>
      </c>
    </row>
    <row r="37" spans="2:8" ht="18.75" x14ac:dyDescent="0.3">
      <c r="G37" s="48" t="s">
        <v>444</v>
      </c>
      <c r="H37" s="64">
        <f>+H36*0.16</f>
        <v>2960</v>
      </c>
    </row>
    <row r="38" spans="2:8" ht="19.5" thickBot="1" x14ac:dyDescent="0.35">
      <c r="G38" s="49" t="s">
        <v>445</v>
      </c>
      <c r="H38" s="65">
        <f>+H36+H37</f>
        <v>21460</v>
      </c>
    </row>
    <row r="40" spans="2:8" x14ac:dyDescent="0.25">
      <c r="B40" s="2684"/>
      <c r="C40" s="2684"/>
      <c r="D40" s="2684"/>
      <c r="E40" s="2684"/>
      <c r="F40" s="2684"/>
    </row>
    <row r="41" spans="2:8" x14ac:dyDescent="0.25">
      <c r="B41" s="2684"/>
      <c r="C41" s="2684"/>
      <c r="D41" s="2684"/>
      <c r="E41" s="2684"/>
      <c r="F41" s="2684"/>
    </row>
    <row r="42" spans="2:8" x14ac:dyDescent="0.25">
      <c r="B42" s="2691" t="s">
        <v>446</v>
      </c>
      <c r="C42" s="2691"/>
      <c r="D42" s="2691"/>
      <c r="E42" s="2691" t="s">
        <v>447</v>
      </c>
      <c r="F42" s="2691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3">
    <tabColor rgb="FF993366"/>
    <pageSetUpPr fitToPage="1"/>
  </sheetPr>
  <dimension ref="B1:H44"/>
  <sheetViews>
    <sheetView topLeftCell="A15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5.85546875" style="32" customWidth="1"/>
    <col min="5" max="6" width="17.7109375" style="32" customWidth="1"/>
    <col min="7" max="7" width="18.570312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1757</v>
      </c>
      <c r="E5" s="1323" t="s">
        <v>421</v>
      </c>
      <c r="F5" s="33" t="str">
        <f>VLOOKUP(F6,OBRAS!A1:B25,2,FALSE)</f>
        <v>LA VALENCIA</v>
      </c>
      <c r="G5" s="1670" t="s">
        <v>423</v>
      </c>
      <c r="H5" s="1674">
        <v>46167</v>
      </c>
    </row>
    <row r="6" spans="2:8" ht="15.75" thickBot="1" x14ac:dyDescent="0.3">
      <c r="B6" s="1669"/>
      <c r="C6" s="1671"/>
      <c r="D6" s="1673"/>
      <c r="E6" s="1324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179</v>
      </c>
      <c r="D7" s="36"/>
      <c r="E7" s="36"/>
      <c r="F7" s="35" t="s">
        <v>429</v>
      </c>
      <c r="G7" s="36" t="str">
        <f>VLOOKUP(C7,'BASE DATOS'!A1:J107,7,FALSE)</f>
        <v>tallerllano972@hotmail.com</v>
      </c>
      <c r="H7" s="41"/>
    </row>
    <row r="8" spans="2:8" x14ac:dyDescent="0.25">
      <c r="B8" s="40" t="s">
        <v>425</v>
      </c>
      <c r="C8" s="38" t="str">
        <f>VLOOKUP(C7,'BASE DATOS'!A1:J108,3,FALSE)</f>
        <v>SANTOS DEGOLLADO #117 COL. CENTRO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38000</v>
      </c>
      <c r="H9" s="42"/>
    </row>
    <row r="10" spans="2:8" x14ac:dyDescent="0.25">
      <c r="B10" s="40" t="s">
        <v>427</v>
      </c>
      <c r="C10" s="38" t="str">
        <f>VLOOKUP(C7,'BASE DATOS'!A1:J110,2,FALSE)</f>
        <v>TITG050319CK5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461 1247705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2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1754</v>
      </c>
      <c r="C13" s="1679"/>
      <c r="D13" s="1679"/>
      <c r="E13" s="60">
        <v>1</v>
      </c>
      <c r="F13" s="60" t="s">
        <v>462</v>
      </c>
      <c r="G13" s="62">
        <v>6500</v>
      </c>
      <c r="H13" s="56">
        <f>+E13*G13</f>
        <v>6500</v>
      </c>
    </row>
    <row r="14" spans="2:8" s="57" customFormat="1" ht="18.75" x14ac:dyDescent="0.3">
      <c r="B14" s="2687" t="s">
        <v>1755</v>
      </c>
      <c r="C14" s="2688"/>
      <c r="D14" s="2688"/>
      <c r="E14" s="1335"/>
      <c r="F14" s="1335"/>
      <c r="G14" s="1336"/>
      <c r="H14" s="1333">
        <f>+E14*G14</f>
        <v>0</v>
      </c>
    </row>
    <row r="15" spans="2:8" s="57" customFormat="1" ht="18.75" x14ac:dyDescent="0.3">
      <c r="B15" s="2687" t="s">
        <v>1756</v>
      </c>
      <c r="C15" s="2688"/>
      <c r="D15" s="2688"/>
      <c r="E15" s="1335">
        <v>1</v>
      </c>
      <c r="F15" s="1335" t="s">
        <v>462</v>
      </c>
      <c r="G15" s="1336">
        <v>4500</v>
      </c>
      <c r="H15" s="1333">
        <f t="shared" ref="H15:H24" si="0">+E15*G15</f>
        <v>4500</v>
      </c>
    </row>
    <row r="16" spans="2:8" s="57" customFormat="1" ht="18.75" x14ac:dyDescent="0.3">
      <c r="B16" s="2689" t="s">
        <v>896</v>
      </c>
      <c r="C16" s="2690"/>
      <c r="D16" s="2690"/>
      <c r="E16" s="1335"/>
      <c r="F16" s="1335"/>
      <c r="G16" s="1336"/>
      <c r="H16" s="1333">
        <f t="shared" si="0"/>
        <v>0</v>
      </c>
    </row>
    <row r="17" spans="2:8" s="57" customFormat="1" ht="18.75" x14ac:dyDescent="0.3">
      <c r="B17" s="2687"/>
      <c r="C17" s="2688"/>
      <c r="D17" s="2688"/>
      <c r="E17" s="1335"/>
      <c r="F17" s="1335"/>
      <c r="G17" s="1336"/>
      <c r="H17" s="1333">
        <f t="shared" si="0"/>
        <v>0</v>
      </c>
    </row>
    <row r="18" spans="2:8" s="57" customFormat="1" ht="18.75" x14ac:dyDescent="0.3">
      <c r="B18" s="2687"/>
      <c r="C18" s="2688"/>
      <c r="D18" s="2688"/>
      <c r="E18" s="1335"/>
      <c r="F18" s="1335"/>
      <c r="G18" s="1336"/>
      <c r="H18" s="1333">
        <f t="shared" si="0"/>
        <v>0</v>
      </c>
    </row>
    <row r="19" spans="2:8" s="57" customFormat="1" ht="18.75" x14ac:dyDescent="0.3">
      <c r="B19" s="2687"/>
      <c r="C19" s="2688"/>
      <c r="D19" s="2688"/>
      <c r="E19" s="1335"/>
      <c r="F19" s="1335"/>
      <c r="G19" s="1336"/>
      <c r="H19" s="1333">
        <f t="shared" si="0"/>
        <v>0</v>
      </c>
    </row>
    <row r="20" spans="2:8" s="57" customFormat="1" ht="18.75" x14ac:dyDescent="0.3">
      <c r="B20" s="2687"/>
      <c r="C20" s="2688"/>
      <c r="D20" s="2688"/>
      <c r="E20" s="1335"/>
      <c r="F20" s="1335"/>
      <c r="G20" s="1336"/>
      <c r="H20" s="1333">
        <f t="shared" si="0"/>
        <v>0</v>
      </c>
    </row>
    <row r="21" spans="2:8" s="57" customFormat="1" ht="18.75" x14ac:dyDescent="0.3">
      <c r="B21" s="2687"/>
      <c r="C21" s="2688"/>
      <c r="D21" s="2688"/>
      <c r="E21" s="1335"/>
      <c r="F21" s="1335"/>
      <c r="G21" s="1336"/>
      <c r="H21" s="1333">
        <f t="shared" si="0"/>
        <v>0</v>
      </c>
    </row>
    <row r="22" spans="2:8" s="57" customFormat="1" ht="18.75" x14ac:dyDescent="0.3">
      <c r="B22" s="2687"/>
      <c r="C22" s="2688"/>
      <c r="D22" s="2688"/>
      <c r="E22" s="1335"/>
      <c r="F22" s="1335"/>
      <c r="G22" s="1336"/>
      <c r="H22" s="1333">
        <f t="shared" si="0"/>
        <v>0</v>
      </c>
    </row>
    <row r="23" spans="2:8" s="57" customFormat="1" ht="18.75" x14ac:dyDescent="0.3">
      <c r="B23" s="2687"/>
      <c r="C23" s="2688"/>
      <c r="D23" s="2688"/>
      <c r="E23" s="1335"/>
      <c r="F23" s="1335"/>
      <c r="G23" s="1336"/>
      <c r="H23" s="1333">
        <f t="shared" si="0"/>
        <v>0</v>
      </c>
    </row>
    <row r="24" spans="2:8" s="57" customFormat="1" ht="18.75" x14ac:dyDescent="0.3">
      <c r="B24" s="2687"/>
      <c r="C24" s="2688"/>
      <c r="D24" s="2688"/>
      <c r="E24" s="1335"/>
      <c r="F24" s="1335"/>
      <c r="G24" s="1336"/>
      <c r="H24" s="1333">
        <f t="shared" si="0"/>
        <v>0</v>
      </c>
    </row>
    <row r="25" spans="2:8" s="57" customFormat="1" ht="18.75" x14ac:dyDescent="0.3">
      <c r="B25" s="2687"/>
      <c r="C25" s="2688"/>
      <c r="D25" s="2688"/>
      <c r="E25" s="1335"/>
      <c r="F25" s="1335"/>
      <c r="G25" s="1336"/>
      <c r="H25" s="1334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92"/>
      <c r="C33" s="2693"/>
      <c r="D33" s="2693"/>
      <c r="E33" s="1329"/>
      <c r="F33" s="1329"/>
      <c r="G33" s="1329"/>
      <c r="H33" s="1331"/>
    </row>
    <row r="34" spans="2:8" x14ac:dyDescent="0.25">
      <c r="B34" s="2692"/>
      <c r="C34" s="2693"/>
      <c r="D34" s="2693"/>
      <c r="E34" s="1329"/>
      <c r="F34" s="1329"/>
      <c r="G34" s="1329"/>
      <c r="H34" s="1331"/>
    </row>
    <row r="35" spans="2:8" ht="15.75" thickBot="1" x14ac:dyDescent="0.3">
      <c r="B35" s="2694"/>
      <c r="C35" s="2695"/>
      <c r="D35" s="2695"/>
      <c r="E35" s="1330"/>
      <c r="F35" s="1330"/>
      <c r="G35" s="1330"/>
      <c r="H35" s="1332"/>
    </row>
    <row r="36" spans="2:8" ht="18.75" x14ac:dyDescent="0.3">
      <c r="G36" s="48" t="s">
        <v>443</v>
      </c>
      <c r="H36" s="64">
        <f>SUM(H13:H25)</f>
        <v>11000</v>
      </c>
    </row>
    <row r="37" spans="2:8" ht="18.75" x14ac:dyDescent="0.3">
      <c r="G37" s="48" t="s">
        <v>444</v>
      </c>
      <c r="H37" s="64">
        <f>+H36*0.16</f>
        <v>1760</v>
      </c>
    </row>
    <row r="38" spans="2:8" ht="18.75" x14ac:dyDescent="0.3">
      <c r="G38" s="75" t="s">
        <v>464</v>
      </c>
      <c r="H38" s="64">
        <f>+H36*1.25%</f>
        <v>137.5</v>
      </c>
    </row>
    <row r="39" spans="2:8" ht="18.75" x14ac:dyDescent="0.3">
      <c r="G39" s="75" t="s">
        <v>525</v>
      </c>
      <c r="H39" s="64">
        <f>+H36*2%</f>
        <v>220</v>
      </c>
    </row>
    <row r="40" spans="2:8" ht="19.5" thickBot="1" x14ac:dyDescent="0.35">
      <c r="G40" s="49" t="s">
        <v>445</v>
      </c>
      <c r="H40" s="65">
        <f>+H36+H37-H38-H39</f>
        <v>12402.5</v>
      </c>
    </row>
    <row r="42" spans="2:8" x14ac:dyDescent="0.25">
      <c r="B42" s="2684"/>
      <c r="C42" s="2684"/>
      <c r="D42" s="2684"/>
      <c r="E42" s="2684"/>
      <c r="F42" s="2684"/>
    </row>
    <row r="43" spans="2:8" x14ac:dyDescent="0.25">
      <c r="B43" s="2684"/>
      <c r="C43" s="2684"/>
      <c r="D43" s="2684"/>
      <c r="E43" s="2684"/>
      <c r="F43" s="2684"/>
    </row>
    <row r="44" spans="2:8" x14ac:dyDescent="0.25">
      <c r="B44" s="2691" t="s">
        <v>446</v>
      </c>
      <c r="C44" s="2691"/>
      <c r="D44" s="2691"/>
      <c r="E44" s="2691" t="s">
        <v>447</v>
      </c>
      <c r="F44" s="2691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4">
    <tabColor rgb="FFCCFF66"/>
    <pageSetUpPr fitToPage="1"/>
  </sheetPr>
  <dimension ref="B1:H44"/>
  <sheetViews>
    <sheetView topLeftCell="A4" workbookViewId="0">
      <selection activeCell="B13" sqref="B13:D13"/>
    </sheetView>
  </sheetViews>
  <sheetFormatPr baseColWidth="10" defaultRowHeight="15" x14ac:dyDescent="0.25"/>
  <cols>
    <col min="1" max="1" width="11.42578125" style="32"/>
    <col min="2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1758</v>
      </c>
      <c r="E5" s="1323" t="s">
        <v>421</v>
      </c>
      <c r="F5" s="33" t="str">
        <f>VLOOKUP(F6,OBRAS!A1:B25,2,FALSE)</f>
        <v>LA VALENCIA</v>
      </c>
      <c r="G5" s="1670" t="s">
        <v>423</v>
      </c>
      <c r="H5" s="1674">
        <v>46167</v>
      </c>
    </row>
    <row r="6" spans="2:8" ht="15.75" thickBot="1" x14ac:dyDescent="0.3">
      <c r="B6" s="1669"/>
      <c r="C6" s="1671"/>
      <c r="D6" s="1673"/>
      <c r="E6" s="1324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135</v>
      </c>
      <c r="D7" s="36"/>
      <c r="E7" s="36"/>
      <c r="F7" s="35" t="s">
        <v>429</v>
      </c>
      <c r="G7" s="36" t="str">
        <f>VLOOKUP(C7,'BASE DATOS'!A1:J107,7,FALSE)</f>
        <v>roberto.mual87@gmail.com</v>
      </c>
      <c r="H7" s="41"/>
    </row>
    <row r="8" spans="2:8" x14ac:dyDescent="0.25">
      <c r="B8" s="40" t="s">
        <v>425</v>
      </c>
      <c r="C8" s="38" t="str">
        <f>VLOOKUP(C7,'BASE DATOS'!A1:J108,3,FALSE)</f>
        <v>CUAHUTEMOC #705 CENTRO</v>
      </c>
      <c r="D8" s="38"/>
      <c r="E8" s="38"/>
      <c r="F8" s="37" t="s">
        <v>430</v>
      </c>
      <c r="G8" s="38" t="str">
        <f>VLOOKUP(C7,'BASE DATOS'!A1:J108,8,FALSE)</f>
        <v>TORNO</v>
      </c>
      <c r="H8" s="42"/>
    </row>
    <row r="9" spans="2:8" x14ac:dyDescent="0.25">
      <c r="B9" s="40" t="s">
        <v>426</v>
      </c>
      <c r="C9" s="38" t="str">
        <f>VLOOKUP(C7,'BASE DATOS'!A1:J109,4,FALSE)</f>
        <v>VILLAGRAN, GTO.</v>
      </c>
      <c r="D9" s="38"/>
      <c r="E9" s="38"/>
      <c r="F9" s="37" t="s">
        <v>431</v>
      </c>
      <c r="G9" s="50">
        <f>VLOOKUP(C7,'BASE DATOS'!A1:J109,9,FALSE)</f>
        <v>38260</v>
      </c>
      <c r="H9" s="42"/>
    </row>
    <row r="10" spans="2:8" x14ac:dyDescent="0.25">
      <c r="B10" s="40" t="s">
        <v>427</v>
      </c>
      <c r="C10" s="38" t="str">
        <f>VLOOKUP(C7,'BASE DATOS'!A1:J110,2,FALSE)</f>
        <v>MUAR871212S46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2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1759</v>
      </c>
      <c r="C13" s="1679"/>
      <c r="D13" s="1679"/>
      <c r="E13" s="60">
        <v>2</v>
      </c>
      <c r="F13" s="60" t="s">
        <v>449</v>
      </c>
      <c r="G13" s="62">
        <v>200</v>
      </c>
      <c r="H13" s="56">
        <f>+E13*G13</f>
        <v>400</v>
      </c>
    </row>
    <row r="14" spans="2:8" s="57" customFormat="1" ht="18.75" x14ac:dyDescent="0.3">
      <c r="B14" s="2687" t="s">
        <v>1760</v>
      </c>
      <c r="C14" s="2688"/>
      <c r="D14" s="2688"/>
      <c r="E14" s="1335">
        <v>2</v>
      </c>
      <c r="F14" s="1335" t="s">
        <v>449</v>
      </c>
      <c r="G14" s="1336">
        <v>500</v>
      </c>
      <c r="H14" s="1333">
        <f>+E14*G14</f>
        <v>1000</v>
      </c>
    </row>
    <row r="15" spans="2:8" s="57" customFormat="1" ht="18.75" x14ac:dyDescent="0.3">
      <c r="B15" s="2687" t="s">
        <v>1761</v>
      </c>
      <c r="C15" s="2688"/>
      <c r="D15" s="2688"/>
      <c r="E15" s="1335">
        <v>2</v>
      </c>
      <c r="F15" s="1335" t="s">
        <v>449</v>
      </c>
      <c r="G15" s="1336">
        <v>450</v>
      </c>
      <c r="H15" s="1333">
        <f t="shared" ref="H15:H24" si="0">+E15*G15</f>
        <v>900</v>
      </c>
    </row>
    <row r="16" spans="2:8" s="57" customFormat="1" ht="18.75" x14ac:dyDescent="0.3">
      <c r="B16" s="2687" t="s">
        <v>1762</v>
      </c>
      <c r="C16" s="2688"/>
      <c r="D16" s="2688"/>
      <c r="E16" s="1335">
        <v>1</v>
      </c>
      <c r="F16" s="1335" t="s">
        <v>449</v>
      </c>
      <c r="G16" s="1336">
        <v>8797</v>
      </c>
      <c r="H16" s="1333">
        <f t="shared" si="0"/>
        <v>8797</v>
      </c>
    </row>
    <row r="17" spans="2:8" s="57" customFormat="1" ht="18.75" x14ac:dyDescent="0.3">
      <c r="B17" s="2687" t="s">
        <v>1763</v>
      </c>
      <c r="C17" s="2688"/>
      <c r="D17" s="2688"/>
      <c r="E17" s="1335"/>
      <c r="F17" s="1335"/>
      <c r="G17" s="1336"/>
      <c r="H17" s="1333">
        <f t="shared" si="0"/>
        <v>0</v>
      </c>
    </row>
    <row r="18" spans="2:8" s="57" customFormat="1" ht="18.75" x14ac:dyDescent="0.3">
      <c r="B18" s="2689" t="s">
        <v>806</v>
      </c>
      <c r="C18" s="2690"/>
      <c r="D18" s="2690"/>
      <c r="E18" s="1335"/>
      <c r="F18" s="1335"/>
      <c r="G18" s="1336"/>
      <c r="H18" s="1333">
        <f t="shared" si="0"/>
        <v>0</v>
      </c>
    </row>
    <row r="19" spans="2:8" s="57" customFormat="1" ht="18.75" x14ac:dyDescent="0.3">
      <c r="B19" s="2687"/>
      <c r="C19" s="2688"/>
      <c r="D19" s="2688"/>
      <c r="E19" s="1335"/>
      <c r="F19" s="1335"/>
      <c r="G19" s="1336"/>
      <c r="H19" s="1333">
        <f t="shared" si="0"/>
        <v>0</v>
      </c>
    </row>
    <row r="20" spans="2:8" s="57" customFormat="1" ht="18.75" x14ac:dyDescent="0.3">
      <c r="B20" s="2687"/>
      <c r="C20" s="2688"/>
      <c r="D20" s="2688"/>
      <c r="E20" s="1335"/>
      <c r="F20" s="1335"/>
      <c r="G20" s="1336"/>
      <c r="H20" s="1333">
        <f t="shared" si="0"/>
        <v>0</v>
      </c>
    </row>
    <row r="21" spans="2:8" s="57" customFormat="1" ht="18.75" x14ac:dyDescent="0.3">
      <c r="B21" s="2687"/>
      <c r="C21" s="2688"/>
      <c r="D21" s="2688"/>
      <c r="E21" s="1335"/>
      <c r="F21" s="1335"/>
      <c r="G21" s="1336"/>
      <c r="H21" s="1333">
        <f t="shared" si="0"/>
        <v>0</v>
      </c>
    </row>
    <row r="22" spans="2:8" s="57" customFormat="1" ht="18.75" x14ac:dyDescent="0.3">
      <c r="B22" s="2687"/>
      <c r="C22" s="2688"/>
      <c r="D22" s="2688"/>
      <c r="E22" s="1335"/>
      <c r="F22" s="1335"/>
      <c r="G22" s="1336"/>
      <c r="H22" s="1333">
        <f t="shared" si="0"/>
        <v>0</v>
      </c>
    </row>
    <row r="23" spans="2:8" s="57" customFormat="1" ht="18.75" x14ac:dyDescent="0.3">
      <c r="B23" s="2687"/>
      <c r="C23" s="2688"/>
      <c r="D23" s="2688"/>
      <c r="E23" s="1335"/>
      <c r="F23" s="1335"/>
      <c r="G23" s="1336"/>
      <c r="H23" s="1333">
        <f t="shared" si="0"/>
        <v>0</v>
      </c>
    </row>
    <row r="24" spans="2:8" s="57" customFormat="1" ht="18.75" x14ac:dyDescent="0.3">
      <c r="B24" s="2687"/>
      <c r="C24" s="2688"/>
      <c r="D24" s="2688"/>
      <c r="E24" s="1335"/>
      <c r="F24" s="1335"/>
      <c r="G24" s="1336"/>
      <c r="H24" s="1333">
        <f t="shared" si="0"/>
        <v>0</v>
      </c>
    </row>
    <row r="25" spans="2:8" s="57" customFormat="1" ht="18.75" x14ac:dyDescent="0.3">
      <c r="B25" s="2687"/>
      <c r="C25" s="2688"/>
      <c r="D25" s="2688"/>
      <c r="E25" s="1335"/>
      <c r="F25" s="1335"/>
      <c r="G25" s="1336"/>
      <c r="H25" s="1334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92"/>
      <c r="C33" s="2693"/>
      <c r="D33" s="2693"/>
      <c r="E33" s="1329"/>
      <c r="F33" s="1329"/>
      <c r="G33" s="1329"/>
      <c r="H33" s="1331"/>
    </row>
    <row r="34" spans="2:8" x14ac:dyDescent="0.25">
      <c r="B34" s="2692"/>
      <c r="C34" s="2693"/>
      <c r="D34" s="2693"/>
      <c r="E34" s="1329"/>
      <c r="F34" s="1329"/>
      <c r="G34" s="1329"/>
      <c r="H34" s="1331"/>
    </row>
    <row r="35" spans="2:8" ht="15.75" thickBot="1" x14ac:dyDescent="0.3">
      <c r="B35" s="2694"/>
      <c r="C35" s="2695"/>
      <c r="D35" s="2695"/>
      <c r="E35" s="1330"/>
      <c r="F35" s="1330"/>
      <c r="G35" s="1330"/>
      <c r="H35" s="1332"/>
    </row>
    <row r="36" spans="2:8" ht="18.75" x14ac:dyDescent="0.3">
      <c r="G36" s="48" t="s">
        <v>443</v>
      </c>
      <c r="H36" s="64">
        <f>SUM(H13:H25)</f>
        <v>11097</v>
      </c>
    </row>
    <row r="37" spans="2:8" ht="18.75" x14ac:dyDescent="0.3">
      <c r="G37" s="48" t="s">
        <v>444</v>
      </c>
      <c r="H37" s="64">
        <f>+H36*0.16</f>
        <v>1775.52</v>
      </c>
    </row>
    <row r="38" spans="2:8" ht="18.75" x14ac:dyDescent="0.3">
      <c r="G38" s="75" t="s">
        <v>464</v>
      </c>
      <c r="H38" s="64">
        <f>+H36*1.25%</f>
        <v>138.71250000000001</v>
      </c>
    </row>
    <row r="39" spans="2:8" ht="18.75" x14ac:dyDescent="0.3">
      <c r="G39" s="75" t="s">
        <v>525</v>
      </c>
      <c r="H39" s="64">
        <f>+H36*2%</f>
        <v>221.94</v>
      </c>
    </row>
    <row r="40" spans="2:8" ht="19.5" thickBot="1" x14ac:dyDescent="0.35">
      <c r="G40" s="49" t="s">
        <v>445</v>
      </c>
      <c r="H40" s="65">
        <f>+H36+H37-H38-H39</f>
        <v>12511.8675</v>
      </c>
    </row>
    <row r="42" spans="2:8" x14ac:dyDescent="0.25">
      <c r="B42" s="2684"/>
      <c r="C42" s="2684"/>
      <c r="D42" s="2684"/>
      <c r="E42" s="2684"/>
      <c r="F42" s="2684"/>
    </row>
    <row r="43" spans="2:8" x14ac:dyDescent="0.25">
      <c r="B43" s="2684"/>
      <c r="C43" s="2684"/>
      <c r="D43" s="2684"/>
      <c r="E43" s="2684"/>
      <c r="F43" s="2684"/>
    </row>
    <row r="44" spans="2:8" x14ac:dyDescent="0.25">
      <c r="B44" s="2691" t="s">
        <v>446</v>
      </c>
      <c r="C44" s="2691"/>
      <c r="D44" s="2691"/>
      <c r="E44" s="2691" t="s">
        <v>447</v>
      </c>
      <c r="F44" s="2691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5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4.5703125" style="32" customWidth="1"/>
    <col min="4" max="4" width="14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1764</v>
      </c>
      <c r="E5" s="1326" t="s">
        <v>421</v>
      </c>
      <c r="F5" s="33" t="str">
        <f>VLOOKUP(F6,OBRAS!A1:B25,2,FALSE)</f>
        <v>LA VALENCIA</v>
      </c>
      <c r="G5" s="1670" t="s">
        <v>423</v>
      </c>
      <c r="H5" s="1674">
        <v>46160</v>
      </c>
    </row>
    <row r="6" spans="2:8" ht="15.75" thickBot="1" x14ac:dyDescent="0.3">
      <c r="B6" s="1669"/>
      <c r="C6" s="1671"/>
      <c r="D6" s="1673"/>
      <c r="E6" s="1327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DATOS'!A1:J107,7,FALSE)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DATOS'!A1:J108,3,FALSE)</f>
        <v>AV. IRRIGACION #111-BIS COL. ALFREDO VAZQUEZ BONFIL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GAPA741116TQ6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2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1765</v>
      </c>
      <c r="C13" s="1679"/>
      <c r="D13" s="1679"/>
      <c r="E13" s="60">
        <v>1</v>
      </c>
      <c r="F13" s="60" t="s">
        <v>449</v>
      </c>
      <c r="G13" s="62">
        <v>2866.38</v>
      </c>
      <c r="H13" s="56">
        <f>+E13*G13</f>
        <v>2866.38</v>
      </c>
    </row>
    <row r="14" spans="2:8" s="57" customFormat="1" ht="18.75" x14ac:dyDescent="0.3">
      <c r="B14" s="2703" t="s">
        <v>1291</v>
      </c>
      <c r="C14" s="2704"/>
      <c r="D14" s="2704"/>
      <c r="E14" s="1346"/>
      <c r="F14" s="1346"/>
      <c r="G14" s="1347"/>
      <c r="H14" s="1344">
        <f>+E14*G14</f>
        <v>0</v>
      </c>
    </row>
    <row r="15" spans="2:8" s="57" customFormat="1" ht="18.75" x14ac:dyDescent="0.3">
      <c r="B15" s="2701"/>
      <c r="C15" s="2702"/>
      <c r="D15" s="2702"/>
      <c r="E15" s="1346"/>
      <c r="F15" s="1346"/>
      <c r="G15" s="1347"/>
      <c r="H15" s="1344">
        <f t="shared" ref="H15:H24" si="0">+E15*G15</f>
        <v>0</v>
      </c>
    </row>
    <row r="16" spans="2:8" s="57" customFormat="1" ht="18.75" x14ac:dyDescent="0.3">
      <c r="B16" s="2701"/>
      <c r="C16" s="2702"/>
      <c r="D16" s="2702"/>
      <c r="E16" s="1346"/>
      <c r="F16" s="1346"/>
      <c r="G16" s="1347"/>
      <c r="H16" s="1344">
        <f t="shared" si="0"/>
        <v>0</v>
      </c>
    </row>
    <row r="17" spans="2:8" s="57" customFormat="1" ht="18.75" x14ac:dyDescent="0.3">
      <c r="B17" s="2701"/>
      <c r="C17" s="2702"/>
      <c r="D17" s="2702"/>
      <c r="E17" s="1346"/>
      <c r="F17" s="1346"/>
      <c r="G17" s="1347"/>
      <c r="H17" s="1344">
        <f t="shared" si="0"/>
        <v>0</v>
      </c>
    </row>
    <row r="18" spans="2:8" s="57" customFormat="1" ht="18.75" x14ac:dyDescent="0.3">
      <c r="B18" s="2701"/>
      <c r="C18" s="2702"/>
      <c r="D18" s="2702"/>
      <c r="E18" s="1346"/>
      <c r="F18" s="1346"/>
      <c r="G18" s="1347"/>
      <c r="H18" s="1344">
        <f t="shared" si="0"/>
        <v>0</v>
      </c>
    </row>
    <row r="19" spans="2:8" s="57" customFormat="1" ht="18.75" x14ac:dyDescent="0.3">
      <c r="B19" s="2701"/>
      <c r="C19" s="2702"/>
      <c r="D19" s="2702"/>
      <c r="E19" s="1346"/>
      <c r="F19" s="1346"/>
      <c r="G19" s="1347"/>
      <c r="H19" s="1344">
        <f t="shared" si="0"/>
        <v>0</v>
      </c>
    </row>
    <row r="20" spans="2:8" s="57" customFormat="1" ht="18.75" x14ac:dyDescent="0.3">
      <c r="B20" s="2701"/>
      <c r="C20" s="2702"/>
      <c r="D20" s="2702"/>
      <c r="E20" s="1346"/>
      <c r="F20" s="1346"/>
      <c r="G20" s="1347"/>
      <c r="H20" s="1344">
        <f t="shared" si="0"/>
        <v>0</v>
      </c>
    </row>
    <row r="21" spans="2:8" s="57" customFormat="1" ht="18.75" x14ac:dyDescent="0.3">
      <c r="B21" s="2701"/>
      <c r="C21" s="2702"/>
      <c r="D21" s="2702"/>
      <c r="E21" s="1346"/>
      <c r="F21" s="1346"/>
      <c r="G21" s="1347"/>
      <c r="H21" s="1344">
        <f t="shared" si="0"/>
        <v>0</v>
      </c>
    </row>
    <row r="22" spans="2:8" s="57" customFormat="1" ht="18.75" x14ac:dyDescent="0.3">
      <c r="B22" s="2701"/>
      <c r="C22" s="2702"/>
      <c r="D22" s="2702"/>
      <c r="E22" s="1346"/>
      <c r="F22" s="1346"/>
      <c r="G22" s="1347"/>
      <c r="H22" s="1344">
        <f t="shared" si="0"/>
        <v>0</v>
      </c>
    </row>
    <row r="23" spans="2:8" s="57" customFormat="1" ht="18.75" x14ac:dyDescent="0.3">
      <c r="B23" s="2701"/>
      <c r="C23" s="2702"/>
      <c r="D23" s="2702"/>
      <c r="E23" s="1346"/>
      <c r="F23" s="1346"/>
      <c r="G23" s="1347"/>
      <c r="H23" s="1344">
        <f t="shared" si="0"/>
        <v>0</v>
      </c>
    </row>
    <row r="24" spans="2:8" s="57" customFormat="1" ht="18.75" x14ac:dyDescent="0.3">
      <c r="B24" s="2701"/>
      <c r="C24" s="2702"/>
      <c r="D24" s="2702"/>
      <c r="E24" s="1346"/>
      <c r="F24" s="1346"/>
      <c r="G24" s="1347"/>
      <c r="H24" s="1344">
        <f t="shared" si="0"/>
        <v>0</v>
      </c>
    </row>
    <row r="25" spans="2:8" s="57" customFormat="1" ht="18.75" x14ac:dyDescent="0.3">
      <c r="B25" s="2701"/>
      <c r="C25" s="2702"/>
      <c r="D25" s="2702"/>
      <c r="E25" s="1346"/>
      <c r="F25" s="1346"/>
      <c r="G25" s="1347"/>
      <c r="H25" s="134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97"/>
      <c r="C33" s="2698"/>
      <c r="D33" s="2698"/>
      <c r="E33" s="1340"/>
      <c r="F33" s="1340"/>
      <c r="G33" s="1340"/>
      <c r="H33" s="1342"/>
    </row>
    <row r="34" spans="2:8" x14ac:dyDescent="0.25">
      <c r="B34" s="2697"/>
      <c r="C34" s="2698"/>
      <c r="D34" s="2698"/>
      <c r="E34" s="1340"/>
      <c r="F34" s="1340"/>
      <c r="G34" s="1340"/>
      <c r="H34" s="1342"/>
    </row>
    <row r="35" spans="2:8" ht="15.75" thickBot="1" x14ac:dyDescent="0.3">
      <c r="B35" s="2699"/>
      <c r="C35" s="2700"/>
      <c r="D35" s="2700"/>
      <c r="E35" s="1341"/>
      <c r="F35" s="1341"/>
      <c r="G35" s="1341"/>
      <c r="H35" s="1343"/>
    </row>
    <row r="36" spans="2:8" ht="18.75" x14ac:dyDescent="0.3">
      <c r="G36" s="48" t="s">
        <v>443</v>
      </c>
      <c r="H36" s="64">
        <f>SUM(H13:H25)</f>
        <v>2866.38</v>
      </c>
    </row>
    <row r="37" spans="2:8" ht="18.75" x14ac:dyDescent="0.3">
      <c r="G37" s="48" t="s">
        <v>444</v>
      </c>
      <c r="H37" s="64">
        <f>+H36*0.16</f>
        <v>458.62080000000003</v>
      </c>
    </row>
    <row r="38" spans="2:8" ht="19.5" thickBot="1" x14ac:dyDescent="0.35">
      <c r="G38" s="49" t="s">
        <v>445</v>
      </c>
      <c r="H38" s="65">
        <f>+H36+H37</f>
        <v>3325.0008000000003</v>
      </c>
    </row>
    <row r="40" spans="2:8" x14ac:dyDescent="0.25">
      <c r="B40" s="2693"/>
      <c r="C40" s="2693"/>
      <c r="D40" s="2693"/>
      <c r="E40" s="2693"/>
      <c r="F40" s="2693"/>
    </row>
    <row r="41" spans="2:8" x14ac:dyDescent="0.25">
      <c r="B41" s="2693"/>
      <c r="C41" s="2693"/>
      <c r="D41" s="2693"/>
      <c r="E41" s="2693"/>
      <c r="F41" s="2693"/>
    </row>
    <row r="42" spans="2:8" x14ac:dyDescent="0.25">
      <c r="B42" s="2696" t="s">
        <v>446</v>
      </c>
      <c r="C42" s="2696"/>
      <c r="D42" s="2696"/>
      <c r="E42" s="2696" t="s">
        <v>447</v>
      </c>
      <c r="F42" s="269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6">
    <tabColor rgb="FFC000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85546875" style="32" customWidth="1"/>
    <col min="4" max="4" width="15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-1925</v>
      </c>
      <c r="E5" s="1326" t="s">
        <v>421</v>
      </c>
      <c r="F5" s="33" t="str">
        <f>VLOOKUP(F6,OBRAS!A1:B25,2,FALSE)</f>
        <v>VALENC, ENSINO, TAJO</v>
      </c>
      <c r="G5" s="1670" t="s">
        <v>423</v>
      </c>
      <c r="H5" s="1674">
        <v>46160</v>
      </c>
    </row>
    <row r="6" spans="2:8" ht="15.75" thickBot="1" x14ac:dyDescent="0.3">
      <c r="B6" s="1669"/>
      <c r="C6" s="1671"/>
      <c r="D6" s="1673"/>
      <c r="E6" s="1327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46</v>
      </c>
      <c r="D7" s="36"/>
      <c r="E7" s="36"/>
      <c r="F7" s="35" t="s">
        <v>429</v>
      </c>
      <c r="G7" s="36" t="str">
        <f>VLOOKUP(C7,'BASE DATOS'!A1:J107,7,FALSE)</f>
        <v>facturacion@basei.com.mx</v>
      </c>
      <c r="H7" s="41"/>
    </row>
    <row r="8" spans="2:8" x14ac:dyDescent="0.25">
      <c r="B8" s="40" t="s">
        <v>425</v>
      </c>
      <c r="C8" s="38" t="str">
        <f>VLOOKUP(C7,'BASE DATOS'!A1:J108,3,FALSE)</f>
        <v>GUADALAJARA, JALISCO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GUADALAJARA, JCO</v>
      </c>
      <c r="D9" s="38"/>
      <c r="E9" s="38"/>
      <c r="F9" s="37" t="s">
        <v>431</v>
      </c>
      <c r="G9" s="50">
        <f>VLOOKUP(C7,'BASE DATOS'!A1:J109,9,FALSE)</f>
        <v>45601</v>
      </c>
      <c r="H9" s="42"/>
    </row>
    <row r="10" spans="2:8" x14ac:dyDescent="0.25">
      <c r="B10" s="40" t="s">
        <v>427</v>
      </c>
      <c r="C10" s="38" t="str">
        <f>VLOOKUP(C7,'BASE DATOS'!A1:J110,2,FALSE)</f>
        <v>DBA100126LU2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33 13481856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2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1766</v>
      </c>
      <c r="C13" s="1679"/>
      <c r="D13" s="1679"/>
      <c r="E13" s="60">
        <v>4</v>
      </c>
      <c r="F13" s="60" t="s">
        <v>449</v>
      </c>
      <c r="G13" s="62">
        <v>3500</v>
      </c>
      <c r="H13" s="56">
        <f>+E13*G13</f>
        <v>14000</v>
      </c>
    </row>
    <row r="14" spans="2:8" s="57" customFormat="1" ht="18.75" x14ac:dyDescent="0.3">
      <c r="B14" s="2701" t="s">
        <v>1767</v>
      </c>
      <c r="C14" s="2702"/>
      <c r="D14" s="2702"/>
      <c r="E14" s="1346">
        <v>3</v>
      </c>
      <c r="F14" s="1346" t="s">
        <v>449</v>
      </c>
      <c r="G14" s="1347">
        <v>6800</v>
      </c>
      <c r="H14" s="1344">
        <f>+E14*G14</f>
        <v>20400</v>
      </c>
    </row>
    <row r="15" spans="2:8" s="57" customFormat="1" ht="18.75" x14ac:dyDescent="0.3">
      <c r="B15" s="2701" t="s">
        <v>1768</v>
      </c>
      <c r="C15" s="2702"/>
      <c r="D15" s="2702"/>
      <c r="E15" s="1346">
        <v>2</v>
      </c>
      <c r="F15" s="1346" t="s">
        <v>449</v>
      </c>
      <c r="G15" s="1347">
        <v>4800</v>
      </c>
      <c r="H15" s="1344">
        <f t="shared" ref="H15:H24" si="0">+E15*G15</f>
        <v>9600</v>
      </c>
    </row>
    <row r="16" spans="2:8" s="57" customFormat="1" ht="18.75" x14ac:dyDescent="0.3">
      <c r="B16" s="2701" t="s">
        <v>1769</v>
      </c>
      <c r="C16" s="2702"/>
      <c r="D16" s="2702"/>
      <c r="E16" s="1346">
        <v>2</v>
      </c>
      <c r="F16" s="1346" t="s">
        <v>449</v>
      </c>
      <c r="G16" s="1347">
        <v>4250</v>
      </c>
      <c r="H16" s="1344">
        <f t="shared" si="0"/>
        <v>8500</v>
      </c>
    </row>
    <row r="17" spans="2:8" s="57" customFormat="1" ht="18.75" x14ac:dyDescent="0.3">
      <c r="B17" s="2703" t="s">
        <v>1090</v>
      </c>
      <c r="C17" s="2704"/>
      <c r="D17" s="2704"/>
      <c r="E17" s="1346"/>
      <c r="F17" s="1346"/>
      <c r="G17" s="1347"/>
      <c r="H17" s="1344">
        <f t="shared" si="0"/>
        <v>0</v>
      </c>
    </row>
    <row r="18" spans="2:8" s="57" customFormat="1" ht="18.75" x14ac:dyDescent="0.3">
      <c r="B18" s="2701"/>
      <c r="C18" s="2702"/>
      <c r="D18" s="2702"/>
      <c r="E18" s="1346"/>
      <c r="F18" s="1346"/>
      <c r="G18" s="1347"/>
      <c r="H18" s="1344">
        <f t="shared" si="0"/>
        <v>0</v>
      </c>
    </row>
    <row r="19" spans="2:8" s="57" customFormat="1" ht="18.75" x14ac:dyDescent="0.3">
      <c r="B19" s="2701"/>
      <c r="C19" s="2702"/>
      <c r="D19" s="2702"/>
      <c r="E19" s="1346"/>
      <c r="F19" s="1346"/>
      <c r="G19" s="1347"/>
      <c r="H19" s="1344">
        <f t="shared" si="0"/>
        <v>0</v>
      </c>
    </row>
    <row r="20" spans="2:8" s="57" customFormat="1" ht="18.75" x14ac:dyDescent="0.3">
      <c r="B20" s="2701"/>
      <c r="C20" s="2702"/>
      <c r="D20" s="2702"/>
      <c r="E20" s="1346"/>
      <c r="F20" s="1346"/>
      <c r="G20" s="1347"/>
      <c r="H20" s="1344">
        <f t="shared" si="0"/>
        <v>0</v>
      </c>
    </row>
    <row r="21" spans="2:8" s="57" customFormat="1" ht="18.75" x14ac:dyDescent="0.3">
      <c r="B21" s="2701"/>
      <c r="C21" s="2702"/>
      <c r="D21" s="2702"/>
      <c r="E21" s="1346"/>
      <c r="F21" s="1346"/>
      <c r="G21" s="1347"/>
      <c r="H21" s="1344">
        <f t="shared" si="0"/>
        <v>0</v>
      </c>
    </row>
    <row r="22" spans="2:8" s="57" customFormat="1" ht="18.75" x14ac:dyDescent="0.3">
      <c r="B22" s="2701"/>
      <c r="C22" s="2702"/>
      <c r="D22" s="2702"/>
      <c r="E22" s="1346"/>
      <c r="F22" s="1346"/>
      <c r="G22" s="1347"/>
      <c r="H22" s="1344">
        <f t="shared" si="0"/>
        <v>0</v>
      </c>
    </row>
    <row r="23" spans="2:8" s="57" customFormat="1" ht="18.75" x14ac:dyDescent="0.3">
      <c r="B23" s="2701"/>
      <c r="C23" s="2702"/>
      <c r="D23" s="2702"/>
      <c r="E23" s="1346"/>
      <c r="F23" s="1346"/>
      <c r="G23" s="1347"/>
      <c r="H23" s="1344">
        <f t="shared" si="0"/>
        <v>0</v>
      </c>
    </row>
    <row r="24" spans="2:8" s="57" customFormat="1" ht="18.75" x14ac:dyDescent="0.3">
      <c r="B24" s="2701"/>
      <c r="C24" s="2702"/>
      <c r="D24" s="2702"/>
      <c r="E24" s="1346"/>
      <c r="F24" s="1346"/>
      <c r="G24" s="1347"/>
      <c r="H24" s="1344">
        <f t="shared" si="0"/>
        <v>0</v>
      </c>
    </row>
    <row r="25" spans="2:8" s="57" customFormat="1" ht="18.75" x14ac:dyDescent="0.3">
      <c r="B25" s="2701"/>
      <c r="C25" s="2702"/>
      <c r="D25" s="2702"/>
      <c r="E25" s="1346"/>
      <c r="F25" s="1346"/>
      <c r="G25" s="1347"/>
      <c r="H25" s="134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97"/>
      <c r="C33" s="2698"/>
      <c r="D33" s="2698"/>
      <c r="E33" s="1340"/>
      <c r="F33" s="1340"/>
      <c r="G33" s="1340"/>
      <c r="H33" s="1342"/>
    </row>
    <row r="34" spans="2:8" x14ac:dyDescent="0.25">
      <c r="B34" s="2697"/>
      <c r="C34" s="2698"/>
      <c r="D34" s="2698"/>
      <c r="E34" s="1340"/>
      <c r="F34" s="1340"/>
      <c r="G34" s="1340"/>
      <c r="H34" s="1342"/>
    </row>
    <row r="35" spans="2:8" ht="15.75" thickBot="1" x14ac:dyDescent="0.3">
      <c r="B35" s="2699"/>
      <c r="C35" s="2700"/>
      <c r="D35" s="2700"/>
      <c r="E35" s="1341"/>
      <c r="F35" s="1341"/>
      <c r="G35" s="1341"/>
      <c r="H35" s="1343"/>
    </row>
    <row r="36" spans="2:8" ht="18.75" x14ac:dyDescent="0.3">
      <c r="G36" s="48" t="s">
        <v>443</v>
      </c>
      <c r="H36" s="64">
        <f>SUM(H13:H25)</f>
        <v>52500</v>
      </c>
    </row>
    <row r="37" spans="2:8" ht="18.75" x14ac:dyDescent="0.3">
      <c r="G37" s="48" t="s">
        <v>444</v>
      </c>
      <c r="H37" s="64">
        <f>+H36*0.16</f>
        <v>8400</v>
      </c>
    </row>
    <row r="38" spans="2:8" ht="19.5" thickBot="1" x14ac:dyDescent="0.35">
      <c r="G38" s="49" t="s">
        <v>445</v>
      </c>
      <c r="H38" s="65">
        <f>+H36+H37</f>
        <v>60900</v>
      </c>
    </row>
    <row r="40" spans="2:8" x14ac:dyDescent="0.25">
      <c r="B40" s="2693"/>
      <c r="C40" s="2693"/>
      <c r="D40" s="2693"/>
      <c r="E40" s="2693"/>
      <c r="F40" s="2693"/>
    </row>
    <row r="41" spans="2:8" x14ac:dyDescent="0.25">
      <c r="B41" s="2693"/>
      <c r="C41" s="2693"/>
      <c r="D41" s="2693"/>
      <c r="E41" s="2693"/>
      <c r="F41" s="2693"/>
    </row>
    <row r="42" spans="2:8" x14ac:dyDescent="0.25">
      <c r="B42" s="2696" t="s">
        <v>446</v>
      </c>
      <c r="C42" s="2696"/>
      <c r="D42" s="2696"/>
      <c r="E42" s="2696" t="s">
        <v>447</v>
      </c>
      <c r="F42" s="269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7">
    <tabColor rgb="FFCCCCFF"/>
    <pageSetUpPr fitToPage="1"/>
  </sheetPr>
  <dimension ref="B1:H44"/>
  <sheetViews>
    <sheetView topLeftCell="A19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85546875" style="32" customWidth="1"/>
    <col min="4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-1926</v>
      </c>
      <c r="E5" s="1326" t="s">
        <v>421</v>
      </c>
      <c r="F5" s="33" t="str">
        <f>VLOOKUP(F6,OBRAS!A1:B25,2,FALSE)</f>
        <v>VALENC, ENSINO, TAJO</v>
      </c>
      <c r="G5" s="1670" t="s">
        <v>423</v>
      </c>
      <c r="H5" s="1674">
        <v>46160</v>
      </c>
    </row>
    <row r="6" spans="2:8" ht="15.75" thickBot="1" x14ac:dyDescent="0.3">
      <c r="B6" s="1669"/>
      <c r="C6" s="1671"/>
      <c r="D6" s="1673"/>
      <c r="E6" s="1327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214</v>
      </c>
      <c r="D7" s="36"/>
      <c r="E7" s="36"/>
      <c r="F7" s="35" t="s">
        <v>429</v>
      </c>
      <c r="G7" s="36" t="str">
        <f>VLOOKUP(C7,'BASE DATOS'!A1:J107,7,FALSE)</f>
        <v>refacciones.ielsa@gmail.com</v>
      </c>
      <c r="H7" s="41"/>
    </row>
    <row r="8" spans="2:8" x14ac:dyDescent="0.25">
      <c r="B8" s="40" t="s">
        <v>425</v>
      </c>
      <c r="C8" s="38" t="str">
        <f>VLOOKUP(C7,'BASE DATOS'!A1:J108,3,FALSE)</f>
        <v>-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IRAPUATO, GTO.</v>
      </c>
      <c r="D9" s="38"/>
      <c r="E9" s="38"/>
      <c r="F9" s="37" t="s">
        <v>431</v>
      </c>
      <c r="G9" s="50" t="str">
        <f>VLOOKUP(C7,'BASE DATOS'!A1:J109,9,FALSE)</f>
        <v>-</v>
      </c>
      <c r="H9" s="42"/>
    </row>
    <row r="10" spans="2:8" x14ac:dyDescent="0.25">
      <c r="B10" s="40" t="s">
        <v>427</v>
      </c>
      <c r="C10" s="38" t="str">
        <f>VLOOKUP(C7,'BASE DATOS'!A1:J110,2,FALSE)</f>
        <v>HEPY8903296L5</v>
      </c>
      <c r="D10" s="38"/>
      <c r="E10" s="38"/>
      <c r="F10" s="37" t="s">
        <v>432</v>
      </c>
      <c r="G10" s="38" t="str">
        <f>VLOOKUP(C7,'BASE DATOS'!A1:J110,10,FALSE)</f>
        <v>CREDITO 15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429 1056508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2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1770</v>
      </c>
      <c r="C13" s="1679"/>
      <c r="D13" s="1679"/>
      <c r="E13" s="60">
        <v>4</v>
      </c>
      <c r="F13" s="60" t="s">
        <v>449</v>
      </c>
      <c r="G13" s="62">
        <v>1300</v>
      </c>
      <c r="H13" s="56">
        <f>+E13*G13</f>
        <v>5200</v>
      </c>
    </row>
    <row r="14" spans="2:8" s="57" customFormat="1" ht="18.75" x14ac:dyDescent="0.3">
      <c r="B14" s="2701" t="s">
        <v>1772</v>
      </c>
      <c r="C14" s="2702"/>
      <c r="D14" s="2702"/>
      <c r="E14" s="1346">
        <v>6</v>
      </c>
      <c r="F14" s="1346" t="s">
        <v>449</v>
      </c>
      <c r="G14" s="1347">
        <v>898</v>
      </c>
      <c r="H14" s="1344">
        <f>+E14*G14</f>
        <v>5388</v>
      </c>
    </row>
    <row r="15" spans="2:8" s="57" customFormat="1" ht="18.75" x14ac:dyDescent="0.3">
      <c r="B15" s="2703" t="s">
        <v>794</v>
      </c>
      <c r="C15" s="2704"/>
      <c r="D15" s="2704"/>
      <c r="E15" s="1346"/>
      <c r="F15" s="1346"/>
      <c r="G15" s="1347"/>
      <c r="H15" s="1344">
        <f t="shared" ref="H15:H24" si="0">+E15*G15</f>
        <v>0</v>
      </c>
    </row>
    <row r="16" spans="2:8" s="57" customFormat="1" ht="18.75" x14ac:dyDescent="0.3">
      <c r="B16" s="1348" t="s">
        <v>1771</v>
      </c>
      <c r="C16" s="1349"/>
      <c r="D16" s="1349"/>
      <c r="E16" s="1346">
        <v>2</v>
      </c>
      <c r="F16" s="1346" t="s">
        <v>449</v>
      </c>
      <c r="G16" s="1347">
        <v>2190</v>
      </c>
      <c r="H16" s="1344">
        <f t="shared" si="0"/>
        <v>4380</v>
      </c>
    </row>
    <row r="17" spans="2:8" s="57" customFormat="1" ht="18.75" x14ac:dyDescent="0.3">
      <c r="B17" s="2703" t="s">
        <v>524</v>
      </c>
      <c r="C17" s="2704"/>
      <c r="D17" s="2704"/>
      <c r="E17" s="1346"/>
      <c r="F17" s="1346"/>
      <c r="G17" s="1347"/>
      <c r="H17" s="1344">
        <f t="shared" si="0"/>
        <v>0</v>
      </c>
    </row>
    <row r="18" spans="2:8" s="57" customFormat="1" ht="18.75" x14ac:dyDescent="0.3">
      <c r="B18" s="2701"/>
      <c r="C18" s="2702"/>
      <c r="D18" s="2702"/>
      <c r="E18" s="1346"/>
      <c r="F18" s="1346"/>
      <c r="G18" s="1347"/>
      <c r="H18" s="1344">
        <f t="shared" si="0"/>
        <v>0</v>
      </c>
    </row>
    <row r="19" spans="2:8" s="57" customFormat="1" ht="18.75" x14ac:dyDescent="0.3">
      <c r="B19" s="2701"/>
      <c r="C19" s="2702"/>
      <c r="D19" s="2702"/>
      <c r="E19" s="1346"/>
      <c r="F19" s="1346"/>
      <c r="G19" s="1347"/>
      <c r="H19" s="1344">
        <f t="shared" si="0"/>
        <v>0</v>
      </c>
    </row>
    <row r="20" spans="2:8" s="57" customFormat="1" ht="18.75" x14ac:dyDescent="0.3">
      <c r="B20" s="2701"/>
      <c r="C20" s="2702"/>
      <c r="D20" s="2702"/>
      <c r="E20" s="1346"/>
      <c r="F20" s="1346"/>
      <c r="G20" s="1347"/>
      <c r="H20" s="1344">
        <f t="shared" si="0"/>
        <v>0</v>
      </c>
    </row>
    <row r="21" spans="2:8" s="57" customFormat="1" ht="18.75" x14ac:dyDescent="0.3">
      <c r="B21" s="2701"/>
      <c r="C21" s="2702"/>
      <c r="D21" s="2702"/>
      <c r="E21" s="1346"/>
      <c r="F21" s="1346"/>
      <c r="G21" s="1347"/>
      <c r="H21" s="1344">
        <f t="shared" si="0"/>
        <v>0</v>
      </c>
    </row>
    <row r="22" spans="2:8" s="57" customFormat="1" ht="18.75" x14ac:dyDescent="0.3">
      <c r="B22" s="2701"/>
      <c r="C22" s="2702"/>
      <c r="D22" s="2702"/>
      <c r="E22" s="1346"/>
      <c r="F22" s="1346"/>
      <c r="G22" s="1347"/>
      <c r="H22" s="1344">
        <f t="shared" si="0"/>
        <v>0</v>
      </c>
    </row>
    <row r="23" spans="2:8" s="57" customFormat="1" ht="18.75" x14ac:dyDescent="0.3">
      <c r="B23" s="2701"/>
      <c r="C23" s="2702"/>
      <c r="D23" s="2702"/>
      <c r="E23" s="1346"/>
      <c r="F23" s="1346"/>
      <c r="G23" s="1347"/>
      <c r="H23" s="1344">
        <f t="shared" si="0"/>
        <v>0</v>
      </c>
    </row>
    <row r="24" spans="2:8" s="57" customFormat="1" ht="18.75" x14ac:dyDescent="0.3">
      <c r="B24" s="2701"/>
      <c r="C24" s="2702"/>
      <c r="D24" s="2702"/>
      <c r="E24" s="1346"/>
      <c r="F24" s="1346"/>
      <c r="G24" s="1347"/>
      <c r="H24" s="1344">
        <f t="shared" si="0"/>
        <v>0</v>
      </c>
    </row>
    <row r="25" spans="2:8" s="57" customFormat="1" ht="18.75" x14ac:dyDescent="0.3">
      <c r="B25" s="2701"/>
      <c r="C25" s="2702"/>
      <c r="D25" s="2702"/>
      <c r="E25" s="1346"/>
      <c r="F25" s="1346"/>
      <c r="G25" s="1347"/>
      <c r="H25" s="134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97"/>
      <c r="C33" s="2698"/>
      <c r="D33" s="2698"/>
      <c r="E33" s="1340"/>
      <c r="F33" s="1340"/>
      <c r="G33" s="1340"/>
      <c r="H33" s="1342"/>
    </row>
    <row r="34" spans="2:8" x14ac:dyDescent="0.25">
      <c r="B34" s="2697"/>
      <c r="C34" s="2698"/>
      <c r="D34" s="2698"/>
      <c r="E34" s="1340"/>
      <c r="F34" s="1340"/>
      <c r="G34" s="1340"/>
      <c r="H34" s="1342"/>
    </row>
    <row r="35" spans="2:8" ht="15.75" thickBot="1" x14ac:dyDescent="0.3">
      <c r="B35" s="2699"/>
      <c r="C35" s="2700"/>
      <c r="D35" s="2700"/>
      <c r="E35" s="1341"/>
      <c r="F35" s="1341"/>
      <c r="G35" s="1341"/>
      <c r="H35" s="1343"/>
    </row>
    <row r="36" spans="2:8" ht="18.75" x14ac:dyDescent="0.3">
      <c r="G36" s="48" t="s">
        <v>443</v>
      </c>
      <c r="H36" s="64">
        <f>SUM(H13:H25)</f>
        <v>14968</v>
      </c>
    </row>
    <row r="37" spans="2:8" ht="18.75" x14ac:dyDescent="0.3">
      <c r="G37" s="48" t="s">
        <v>444</v>
      </c>
      <c r="H37" s="64">
        <f>+H36*0.16</f>
        <v>2394.88</v>
      </c>
    </row>
    <row r="38" spans="2:8" ht="18.75" x14ac:dyDescent="0.3">
      <c r="G38" s="75" t="s">
        <v>464</v>
      </c>
      <c r="H38" s="64">
        <f>+H36*1.25%</f>
        <v>187.10000000000002</v>
      </c>
    </row>
    <row r="39" spans="2:8" ht="18.75" x14ac:dyDescent="0.3">
      <c r="G39" s="75" t="s">
        <v>525</v>
      </c>
      <c r="H39" s="64">
        <f>+H36*2%</f>
        <v>299.36</v>
      </c>
    </row>
    <row r="40" spans="2:8" ht="19.5" thickBot="1" x14ac:dyDescent="0.35">
      <c r="G40" s="49" t="s">
        <v>445</v>
      </c>
      <c r="H40" s="65">
        <f>+H36+H37-H38-H39</f>
        <v>16876.420000000002</v>
      </c>
    </row>
    <row r="42" spans="2:8" x14ac:dyDescent="0.25">
      <c r="B42" s="2693"/>
      <c r="C42" s="2693"/>
      <c r="D42" s="2693"/>
      <c r="E42" s="2693"/>
      <c r="F42" s="2693"/>
    </row>
    <row r="43" spans="2:8" x14ac:dyDescent="0.25">
      <c r="B43" s="2693"/>
      <c r="C43" s="2693"/>
      <c r="D43" s="2693"/>
      <c r="E43" s="2693"/>
      <c r="F43" s="2693"/>
    </row>
    <row r="44" spans="2:8" x14ac:dyDescent="0.25">
      <c r="B44" s="2696" t="s">
        <v>446</v>
      </c>
      <c r="C44" s="2696"/>
      <c r="D44" s="2696"/>
      <c r="E44" s="2696" t="s">
        <v>447</v>
      </c>
      <c r="F44" s="2696"/>
    </row>
  </sheetData>
  <mergeCells count="35"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7:D17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8">
    <tabColor rgb="FF6666FF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6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1773</v>
      </c>
      <c r="E5" s="1326" t="s">
        <v>421</v>
      </c>
      <c r="F5" s="33" t="str">
        <f>VLOOKUP(F6,OBRAS!A1:B25,2,FALSE)</f>
        <v>EL ENSINO</v>
      </c>
      <c r="G5" s="1670" t="s">
        <v>423</v>
      </c>
      <c r="H5" s="1674">
        <v>46161</v>
      </c>
    </row>
    <row r="6" spans="2:8" ht="15.75" thickBot="1" x14ac:dyDescent="0.3">
      <c r="B6" s="1669"/>
      <c r="C6" s="1671"/>
      <c r="D6" s="1673"/>
      <c r="E6" s="1327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69</v>
      </c>
      <c r="D7" s="36"/>
      <c r="E7" s="36"/>
      <c r="F7" s="35" t="s">
        <v>429</v>
      </c>
      <c r="G7" s="36" t="str">
        <f>VLOOKUP(C7,'BASE DATOS'!A1:J107,7,FALSE)</f>
        <v>venta.cir@gmail.com</v>
      </c>
      <c r="H7" s="41"/>
    </row>
    <row r="8" spans="2:8" x14ac:dyDescent="0.25">
      <c r="B8" s="40" t="s">
        <v>425</v>
      </c>
      <c r="C8" s="38" t="str">
        <f>VLOOKUP(C7,'BASE DATOS'!A1:J108,3,FALSE)</f>
        <v>AV. PROLONGACION IRRIGACION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MCI2203021B2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461 2306541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2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1774</v>
      </c>
      <c r="C13" s="1679"/>
      <c r="D13" s="1679"/>
      <c r="E13" s="60">
        <v>4</v>
      </c>
      <c r="F13" s="60" t="s">
        <v>449</v>
      </c>
      <c r="G13" s="62">
        <v>2926.7241370000002</v>
      </c>
      <c r="H13" s="56">
        <f>+E13*G13</f>
        <v>11706.896548000001</v>
      </c>
    </row>
    <row r="14" spans="2:8" s="57" customFormat="1" ht="18.75" x14ac:dyDescent="0.3">
      <c r="B14" s="2701" t="s">
        <v>1775</v>
      </c>
      <c r="C14" s="2702"/>
      <c r="D14" s="2702"/>
      <c r="E14" s="1346">
        <v>4</v>
      </c>
      <c r="F14" s="1346" t="s">
        <v>449</v>
      </c>
      <c r="G14" s="1347">
        <v>4.3103439999999997</v>
      </c>
      <c r="H14" s="1344">
        <f>+E14*G14</f>
        <v>17.241375999999999</v>
      </c>
    </row>
    <row r="15" spans="2:8" s="57" customFormat="1" ht="18.75" x14ac:dyDescent="0.3">
      <c r="B15" s="2703" t="s">
        <v>1776</v>
      </c>
      <c r="C15" s="2704"/>
      <c r="D15" s="2704"/>
      <c r="E15" s="1346"/>
      <c r="F15" s="1346"/>
      <c r="G15" s="1347"/>
      <c r="H15" s="1344">
        <f t="shared" ref="H15:H24" si="0">+E15*G15</f>
        <v>0</v>
      </c>
    </row>
    <row r="16" spans="2:8" s="57" customFormat="1" ht="18.75" x14ac:dyDescent="0.3">
      <c r="B16" s="2701"/>
      <c r="C16" s="2702"/>
      <c r="D16" s="2702"/>
      <c r="E16" s="1346"/>
      <c r="F16" s="1346"/>
      <c r="G16" s="1347"/>
      <c r="H16" s="1344">
        <f t="shared" si="0"/>
        <v>0</v>
      </c>
    </row>
    <row r="17" spans="2:8" s="57" customFormat="1" ht="18.75" x14ac:dyDescent="0.3">
      <c r="B17" s="2701"/>
      <c r="C17" s="2702"/>
      <c r="D17" s="2702"/>
      <c r="E17" s="1346"/>
      <c r="F17" s="1346"/>
      <c r="G17" s="1347"/>
      <c r="H17" s="1344">
        <f t="shared" si="0"/>
        <v>0</v>
      </c>
    </row>
    <row r="18" spans="2:8" s="57" customFormat="1" ht="18.75" x14ac:dyDescent="0.3">
      <c r="B18" s="2701"/>
      <c r="C18" s="2702"/>
      <c r="D18" s="2702"/>
      <c r="E18" s="1346"/>
      <c r="F18" s="1346"/>
      <c r="G18" s="1347"/>
      <c r="H18" s="1344">
        <f t="shared" si="0"/>
        <v>0</v>
      </c>
    </row>
    <row r="19" spans="2:8" s="57" customFormat="1" ht="18.75" x14ac:dyDescent="0.3">
      <c r="B19" s="2701"/>
      <c r="C19" s="2702"/>
      <c r="D19" s="2702"/>
      <c r="E19" s="1346"/>
      <c r="F19" s="1346"/>
      <c r="G19" s="1347"/>
      <c r="H19" s="1344">
        <f t="shared" si="0"/>
        <v>0</v>
      </c>
    </row>
    <row r="20" spans="2:8" s="57" customFormat="1" ht="18.75" x14ac:dyDescent="0.3">
      <c r="B20" s="2701"/>
      <c r="C20" s="2702"/>
      <c r="D20" s="2702"/>
      <c r="E20" s="1346"/>
      <c r="F20" s="1346"/>
      <c r="G20" s="1347"/>
      <c r="H20" s="1344">
        <f t="shared" si="0"/>
        <v>0</v>
      </c>
    </row>
    <row r="21" spans="2:8" s="57" customFormat="1" ht="18.75" x14ac:dyDescent="0.3">
      <c r="B21" s="2701"/>
      <c r="C21" s="2702"/>
      <c r="D21" s="2702"/>
      <c r="E21" s="1346"/>
      <c r="F21" s="1346"/>
      <c r="G21" s="1347"/>
      <c r="H21" s="1344">
        <f t="shared" si="0"/>
        <v>0</v>
      </c>
    </row>
    <row r="22" spans="2:8" s="57" customFormat="1" ht="18.75" x14ac:dyDescent="0.3">
      <c r="B22" s="2701"/>
      <c r="C22" s="2702"/>
      <c r="D22" s="2702"/>
      <c r="E22" s="1346"/>
      <c r="F22" s="1346"/>
      <c r="G22" s="1347"/>
      <c r="H22" s="1344">
        <f t="shared" si="0"/>
        <v>0</v>
      </c>
    </row>
    <row r="23" spans="2:8" s="57" customFormat="1" ht="18.75" x14ac:dyDescent="0.3">
      <c r="B23" s="2701"/>
      <c r="C23" s="2702"/>
      <c r="D23" s="2702"/>
      <c r="E23" s="1346"/>
      <c r="F23" s="1346"/>
      <c r="G23" s="1347"/>
      <c r="H23" s="1344">
        <f t="shared" si="0"/>
        <v>0</v>
      </c>
    </row>
    <row r="24" spans="2:8" s="57" customFormat="1" ht="18.75" x14ac:dyDescent="0.3">
      <c r="B24" s="2701"/>
      <c r="C24" s="2702"/>
      <c r="D24" s="2702"/>
      <c r="E24" s="1346"/>
      <c r="F24" s="1346"/>
      <c r="G24" s="1347"/>
      <c r="H24" s="1344">
        <f t="shared" si="0"/>
        <v>0</v>
      </c>
    </row>
    <row r="25" spans="2:8" s="57" customFormat="1" ht="18.75" x14ac:dyDescent="0.3">
      <c r="B25" s="2701"/>
      <c r="C25" s="2702"/>
      <c r="D25" s="2702"/>
      <c r="E25" s="1346"/>
      <c r="F25" s="1346"/>
      <c r="G25" s="1347"/>
      <c r="H25" s="134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97"/>
      <c r="C33" s="2698"/>
      <c r="D33" s="2698"/>
      <c r="E33" s="1340"/>
      <c r="F33" s="1340"/>
      <c r="G33" s="1340"/>
      <c r="H33" s="1342"/>
    </row>
    <row r="34" spans="2:8" x14ac:dyDescent="0.25">
      <c r="B34" s="2697"/>
      <c r="C34" s="2698"/>
      <c r="D34" s="2698"/>
      <c r="E34" s="1340"/>
      <c r="F34" s="1340"/>
      <c r="G34" s="1340"/>
      <c r="H34" s="1342"/>
    </row>
    <row r="35" spans="2:8" ht="15.75" thickBot="1" x14ac:dyDescent="0.3">
      <c r="B35" s="2699"/>
      <c r="C35" s="2700"/>
      <c r="D35" s="2700"/>
      <c r="E35" s="1341"/>
      <c r="F35" s="1341"/>
      <c r="G35" s="1341"/>
      <c r="H35" s="1343"/>
    </row>
    <row r="36" spans="2:8" ht="18.75" x14ac:dyDescent="0.3">
      <c r="G36" s="48" t="s">
        <v>443</v>
      </c>
      <c r="H36" s="64">
        <f>SUM(H13:H25)</f>
        <v>11724.137924000001</v>
      </c>
    </row>
    <row r="37" spans="2:8" ht="18.75" x14ac:dyDescent="0.3">
      <c r="G37" s="48" t="s">
        <v>444</v>
      </c>
      <c r="H37" s="64">
        <f>+H36*0.16</f>
        <v>1875.8620678400002</v>
      </c>
    </row>
    <row r="38" spans="2:8" ht="19.5" thickBot="1" x14ac:dyDescent="0.35">
      <c r="G38" s="49" t="s">
        <v>445</v>
      </c>
      <c r="H38" s="65">
        <f>+H36+H37</f>
        <v>13599.999991840001</v>
      </c>
    </row>
    <row r="40" spans="2:8" x14ac:dyDescent="0.25">
      <c r="B40" s="2693"/>
      <c r="C40" s="2693"/>
      <c r="D40" s="2693"/>
      <c r="E40" s="2693"/>
      <c r="F40" s="2693"/>
    </row>
    <row r="41" spans="2:8" x14ac:dyDescent="0.25">
      <c r="B41" s="2693"/>
      <c r="C41" s="2693"/>
      <c r="D41" s="2693"/>
      <c r="E41" s="2693"/>
      <c r="F41" s="2693"/>
    </row>
    <row r="42" spans="2:8" x14ac:dyDescent="0.25">
      <c r="B42" s="2696" t="s">
        <v>446</v>
      </c>
      <c r="C42" s="2696"/>
      <c r="D42" s="2696"/>
      <c r="E42" s="2696" t="s">
        <v>447</v>
      </c>
      <c r="F42" s="269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9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7.42578125" style="32" customWidth="1"/>
    <col min="4" max="4" width="15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1780</v>
      </c>
      <c r="E5" s="1326" t="s">
        <v>421</v>
      </c>
      <c r="F5" s="33" t="str">
        <f>VLOOKUP(F6,OBRAS!A1:B25,2,FALSE)</f>
        <v>LA VALENCIA</v>
      </c>
      <c r="G5" s="1670" t="s">
        <v>423</v>
      </c>
      <c r="H5" s="1674">
        <v>46161</v>
      </c>
    </row>
    <row r="6" spans="2:8" ht="15.75" thickBot="1" x14ac:dyDescent="0.3">
      <c r="B6" s="1669"/>
      <c r="C6" s="1671"/>
      <c r="D6" s="1673"/>
      <c r="E6" s="1327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981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AV. NORTE #08 COL. CENTRO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DOLORES HIDALGO, GTO</v>
      </c>
      <c r="D9" s="38"/>
      <c r="E9" s="38"/>
      <c r="F9" s="37" t="s">
        <v>431</v>
      </c>
      <c r="G9" s="50">
        <f>VLOOKUP(C7,'BASE DATOS'!A1:J109,9,FALSE)</f>
        <v>37800</v>
      </c>
      <c r="H9" s="42"/>
    </row>
    <row r="10" spans="2:8" x14ac:dyDescent="0.25">
      <c r="B10" s="40" t="s">
        <v>427</v>
      </c>
      <c r="C10" s="38" t="str">
        <f>VLOOKUP(C7,'BASE DATOS'!A1:J110,2,FALSE)</f>
        <v>EIMA810207G13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2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1778</v>
      </c>
      <c r="C13" s="1679"/>
      <c r="D13" s="1679"/>
      <c r="E13" s="60">
        <v>1</v>
      </c>
      <c r="F13" s="60" t="s">
        <v>462</v>
      </c>
      <c r="G13" s="62">
        <v>2000</v>
      </c>
      <c r="H13" s="56">
        <f>+E13*G13</f>
        <v>2000</v>
      </c>
    </row>
    <row r="14" spans="2:8" s="57" customFormat="1" ht="18.75" x14ac:dyDescent="0.3">
      <c r="B14" s="2701" t="s">
        <v>1777</v>
      </c>
      <c r="C14" s="2702"/>
      <c r="D14" s="2702"/>
      <c r="E14" s="1346"/>
      <c r="F14" s="1346"/>
      <c r="G14" s="1347"/>
      <c r="H14" s="1344">
        <f>+E14*G14</f>
        <v>0</v>
      </c>
    </row>
    <row r="15" spans="2:8" s="57" customFormat="1" ht="18.75" x14ac:dyDescent="0.3">
      <c r="B15" s="2701" t="s">
        <v>1779</v>
      </c>
      <c r="C15" s="2702"/>
      <c r="D15" s="2702"/>
      <c r="E15" s="1346">
        <v>1</v>
      </c>
      <c r="F15" s="1346" t="s">
        <v>462</v>
      </c>
      <c r="G15" s="1347">
        <v>1000</v>
      </c>
      <c r="H15" s="1344">
        <f t="shared" ref="H15:H24" si="0">+E15*G15</f>
        <v>1000</v>
      </c>
    </row>
    <row r="16" spans="2:8" s="57" customFormat="1" ht="18.75" x14ac:dyDescent="0.3">
      <c r="B16" s="2703" t="s">
        <v>988</v>
      </c>
      <c r="C16" s="2704"/>
      <c r="D16" s="2704"/>
      <c r="E16" s="1346"/>
      <c r="F16" s="1346"/>
      <c r="G16" s="1347"/>
      <c r="H16" s="1344">
        <f t="shared" si="0"/>
        <v>0</v>
      </c>
    </row>
    <row r="17" spans="2:8" s="57" customFormat="1" ht="18.75" x14ac:dyDescent="0.3">
      <c r="B17" s="2701"/>
      <c r="C17" s="2702"/>
      <c r="D17" s="2702"/>
      <c r="E17" s="1346"/>
      <c r="F17" s="1346"/>
      <c r="G17" s="1347"/>
      <c r="H17" s="1344">
        <f t="shared" si="0"/>
        <v>0</v>
      </c>
    </row>
    <row r="18" spans="2:8" s="57" customFormat="1" ht="18.75" x14ac:dyDescent="0.3">
      <c r="B18" s="2701"/>
      <c r="C18" s="2702"/>
      <c r="D18" s="2702"/>
      <c r="E18" s="1346"/>
      <c r="F18" s="1346"/>
      <c r="G18" s="1347"/>
      <c r="H18" s="1344">
        <f t="shared" si="0"/>
        <v>0</v>
      </c>
    </row>
    <row r="19" spans="2:8" s="57" customFormat="1" ht="18.75" x14ac:dyDescent="0.3">
      <c r="B19" s="2701"/>
      <c r="C19" s="2702"/>
      <c r="D19" s="2702"/>
      <c r="E19" s="1346"/>
      <c r="F19" s="1346"/>
      <c r="G19" s="1347"/>
      <c r="H19" s="1344">
        <f t="shared" si="0"/>
        <v>0</v>
      </c>
    </row>
    <row r="20" spans="2:8" s="57" customFormat="1" ht="18.75" x14ac:dyDescent="0.3">
      <c r="B20" s="2701"/>
      <c r="C20" s="2702"/>
      <c r="D20" s="2702"/>
      <c r="E20" s="1346"/>
      <c r="F20" s="1346"/>
      <c r="G20" s="1347"/>
      <c r="H20" s="1344">
        <f t="shared" si="0"/>
        <v>0</v>
      </c>
    </row>
    <row r="21" spans="2:8" s="57" customFormat="1" ht="18.75" x14ac:dyDescent="0.3">
      <c r="B21" s="2701"/>
      <c r="C21" s="2702"/>
      <c r="D21" s="2702"/>
      <c r="E21" s="1346"/>
      <c r="F21" s="1346"/>
      <c r="G21" s="1347"/>
      <c r="H21" s="1344">
        <f t="shared" si="0"/>
        <v>0</v>
      </c>
    </row>
    <row r="22" spans="2:8" s="57" customFormat="1" ht="18.75" x14ac:dyDescent="0.3">
      <c r="B22" s="2701"/>
      <c r="C22" s="2702"/>
      <c r="D22" s="2702"/>
      <c r="E22" s="1346"/>
      <c r="F22" s="1346"/>
      <c r="G22" s="1347"/>
      <c r="H22" s="1344">
        <f t="shared" si="0"/>
        <v>0</v>
      </c>
    </row>
    <row r="23" spans="2:8" s="57" customFormat="1" ht="18.75" x14ac:dyDescent="0.3">
      <c r="B23" s="2701"/>
      <c r="C23" s="2702"/>
      <c r="D23" s="2702"/>
      <c r="E23" s="1346"/>
      <c r="F23" s="1346"/>
      <c r="G23" s="1347"/>
      <c r="H23" s="1344">
        <f t="shared" si="0"/>
        <v>0</v>
      </c>
    </row>
    <row r="24" spans="2:8" s="57" customFormat="1" ht="18.75" x14ac:dyDescent="0.3">
      <c r="B24" s="2701"/>
      <c r="C24" s="2702"/>
      <c r="D24" s="2702"/>
      <c r="E24" s="1346"/>
      <c r="F24" s="1346"/>
      <c r="G24" s="1347"/>
      <c r="H24" s="1344">
        <f t="shared" si="0"/>
        <v>0</v>
      </c>
    </row>
    <row r="25" spans="2:8" s="57" customFormat="1" ht="18.75" x14ac:dyDescent="0.3">
      <c r="B25" s="2701"/>
      <c r="C25" s="2702"/>
      <c r="D25" s="2702"/>
      <c r="E25" s="1346"/>
      <c r="F25" s="1346"/>
      <c r="G25" s="1347"/>
      <c r="H25" s="134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97"/>
      <c r="C33" s="2698"/>
      <c r="D33" s="2698"/>
      <c r="E33" s="1340"/>
      <c r="F33" s="1340"/>
      <c r="G33" s="1340"/>
      <c r="H33" s="1342"/>
    </row>
    <row r="34" spans="2:8" x14ac:dyDescent="0.25">
      <c r="B34" s="2697"/>
      <c r="C34" s="2698"/>
      <c r="D34" s="2698"/>
      <c r="E34" s="1340"/>
      <c r="F34" s="1340"/>
      <c r="G34" s="1340"/>
      <c r="H34" s="1342"/>
    </row>
    <row r="35" spans="2:8" ht="15.75" thickBot="1" x14ac:dyDescent="0.3">
      <c r="B35" s="2699"/>
      <c r="C35" s="2700"/>
      <c r="D35" s="2700"/>
      <c r="E35" s="1341"/>
      <c r="F35" s="1341"/>
      <c r="G35" s="1341"/>
      <c r="H35" s="1343"/>
    </row>
    <row r="36" spans="2:8" ht="18.75" x14ac:dyDescent="0.3">
      <c r="G36" s="48" t="s">
        <v>443</v>
      </c>
      <c r="H36" s="64">
        <f>SUM(H13:H25)</f>
        <v>3000</v>
      </c>
    </row>
    <row r="37" spans="2:8" ht="18.75" x14ac:dyDescent="0.3">
      <c r="G37" s="48" t="s">
        <v>444</v>
      </c>
      <c r="H37" s="64">
        <f>+H36*0.16</f>
        <v>480</v>
      </c>
    </row>
    <row r="38" spans="2:8" ht="19.5" thickBot="1" x14ac:dyDescent="0.35">
      <c r="G38" s="49" t="s">
        <v>445</v>
      </c>
      <c r="H38" s="65">
        <f>+H36+H37</f>
        <v>3480</v>
      </c>
    </row>
    <row r="40" spans="2:8" x14ac:dyDescent="0.25">
      <c r="B40" s="2693"/>
      <c r="C40" s="2693"/>
      <c r="D40" s="2693"/>
      <c r="E40" s="2693"/>
      <c r="F40" s="2693"/>
    </row>
    <row r="41" spans="2:8" x14ac:dyDescent="0.25">
      <c r="B41" s="2693"/>
      <c r="C41" s="2693"/>
      <c r="D41" s="2693"/>
      <c r="E41" s="2693"/>
      <c r="F41" s="2693"/>
    </row>
    <row r="42" spans="2:8" x14ac:dyDescent="0.25">
      <c r="B42" s="2696" t="s">
        <v>446</v>
      </c>
      <c r="C42" s="2696"/>
      <c r="D42" s="2696"/>
      <c r="E42" s="2696" t="s">
        <v>447</v>
      </c>
      <c r="F42" s="269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0">
    <tabColor theme="5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-1929</v>
      </c>
      <c r="E5" s="1326" t="s">
        <v>421</v>
      </c>
      <c r="F5" s="33" t="str">
        <f>VLOOKUP(F6,OBRAS!A1:B25,2,FALSE)</f>
        <v>VALENC, ENSINO, TAJO</v>
      </c>
      <c r="G5" s="1670" t="s">
        <v>423</v>
      </c>
      <c r="H5" s="1674">
        <v>46171</v>
      </c>
    </row>
    <row r="6" spans="2:8" ht="15.75" thickBot="1" x14ac:dyDescent="0.3">
      <c r="B6" s="1669"/>
      <c r="C6" s="1671"/>
      <c r="D6" s="1673"/>
      <c r="E6" s="1327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29</v>
      </c>
      <c r="D7" s="36"/>
      <c r="E7" s="36"/>
      <c r="F7" s="35" t="s">
        <v>429</v>
      </c>
      <c r="G7" s="36" t="str">
        <f>VLOOKUP(C7,'BASE DATOS'!A1:J107,7,FALSE)</f>
        <v>facturacion@fmb.mx</v>
      </c>
      <c r="H7" s="41"/>
    </row>
    <row r="8" spans="2:8" x14ac:dyDescent="0.25">
      <c r="B8" s="40" t="s">
        <v>425</v>
      </c>
      <c r="C8" s="38" t="str">
        <f>VLOOKUP(C7,'BASE DATOS'!A1:J108,3,FALSE)</f>
        <v>BLVD ADOLFO LOPEZ MATEOS #1236 OTE, COL. INSURGENTE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38080</v>
      </c>
      <c r="H9" s="42"/>
    </row>
    <row r="10" spans="2:8" x14ac:dyDescent="0.25">
      <c r="B10" s="40" t="s">
        <v>427</v>
      </c>
      <c r="C10" s="38" t="str">
        <f>VLOOKUP(C7,'BASE DATOS'!A1:J110,2,FALSE)</f>
        <v>FMB871228QF7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461 1598900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2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1781</v>
      </c>
      <c r="C13" s="1679"/>
      <c r="D13" s="1679"/>
      <c r="E13" s="60">
        <v>1</v>
      </c>
      <c r="F13" s="60" t="s">
        <v>449</v>
      </c>
      <c r="G13" s="62">
        <v>810.34</v>
      </c>
      <c r="H13" s="56">
        <f>+E13*G13</f>
        <v>810.34</v>
      </c>
    </row>
    <row r="14" spans="2:8" s="57" customFormat="1" ht="18.75" x14ac:dyDescent="0.3">
      <c r="B14" s="2701"/>
      <c r="C14" s="2702"/>
      <c r="D14" s="2702"/>
      <c r="E14" s="1346"/>
      <c r="F14" s="1346"/>
      <c r="G14" s="1347"/>
      <c r="H14" s="1344">
        <f>+E14*G14</f>
        <v>0</v>
      </c>
    </row>
    <row r="15" spans="2:8" s="57" customFormat="1" ht="18.75" x14ac:dyDescent="0.3">
      <c r="B15" s="2701"/>
      <c r="C15" s="2702"/>
      <c r="D15" s="2702"/>
      <c r="E15" s="1346"/>
      <c r="F15" s="1346"/>
      <c r="G15" s="1347"/>
      <c r="H15" s="1344">
        <f t="shared" ref="H15:H24" si="0">+E15*G15</f>
        <v>0</v>
      </c>
    </row>
    <row r="16" spans="2:8" s="57" customFormat="1" ht="18.75" x14ac:dyDescent="0.3">
      <c r="B16" s="2701"/>
      <c r="C16" s="2702"/>
      <c r="D16" s="2702"/>
      <c r="E16" s="1346"/>
      <c r="F16" s="1346"/>
      <c r="G16" s="1347"/>
      <c r="H16" s="1344">
        <f t="shared" si="0"/>
        <v>0</v>
      </c>
    </row>
    <row r="17" spans="2:8" s="57" customFormat="1" ht="18.75" x14ac:dyDescent="0.3">
      <c r="B17" s="2701"/>
      <c r="C17" s="2702"/>
      <c r="D17" s="2702"/>
      <c r="E17" s="1346"/>
      <c r="F17" s="1346"/>
      <c r="G17" s="1347"/>
      <c r="H17" s="1344">
        <f t="shared" si="0"/>
        <v>0</v>
      </c>
    </row>
    <row r="18" spans="2:8" s="57" customFormat="1" ht="18.75" x14ac:dyDescent="0.3">
      <c r="B18" s="2701"/>
      <c r="C18" s="2702"/>
      <c r="D18" s="2702"/>
      <c r="E18" s="1346"/>
      <c r="F18" s="1346"/>
      <c r="G18" s="1347"/>
      <c r="H18" s="1344">
        <f t="shared" si="0"/>
        <v>0</v>
      </c>
    </row>
    <row r="19" spans="2:8" s="57" customFormat="1" ht="18.75" x14ac:dyDescent="0.3">
      <c r="B19" s="2701"/>
      <c r="C19" s="2702"/>
      <c r="D19" s="2702"/>
      <c r="E19" s="1346"/>
      <c r="F19" s="1346"/>
      <c r="G19" s="1347"/>
      <c r="H19" s="1344">
        <f t="shared" si="0"/>
        <v>0</v>
      </c>
    </row>
    <row r="20" spans="2:8" s="57" customFormat="1" ht="18.75" x14ac:dyDescent="0.3">
      <c r="B20" s="2701"/>
      <c r="C20" s="2702"/>
      <c r="D20" s="2702"/>
      <c r="E20" s="1346"/>
      <c r="F20" s="1346"/>
      <c r="G20" s="1347"/>
      <c r="H20" s="1344">
        <f t="shared" si="0"/>
        <v>0</v>
      </c>
    </row>
    <row r="21" spans="2:8" s="57" customFormat="1" ht="18.75" x14ac:dyDescent="0.3">
      <c r="B21" s="2701"/>
      <c r="C21" s="2702"/>
      <c r="D21" s="2702"/>
      <c r="E21" s="1346"/>
      <c r="F21" s="1346"/>
      <c r="G21" s="1347"/>
      <c r="H21" s="1344">
        <f t="shared" si="0"/>
        <v>0</v>
      </c>
    </row>
    <row r="22" spans="2:8" s="57" customFormat="1" ht="18.75" x14ac:dyDescent="0.3">
      <c r="B22" s="2701"/>
      <c r="C22" s="2702"/>
      <c r="D22" s="2702"/>
      <c r="E22" s="1346"/>
      <c r="F22" s="1346"/>
      <c r="G22" s="1347"/>
      <c r="H22" s="1344">
        <f t="shared" si="0"/>
        <v>0</v>
      </c>
    </row>
    <row r="23" spans="2:8" s="57" customFormat="1" ht="18.75" x14ac:dyDescent="0.3">
      <c r="B23" s="2701"/>
      <c r="C23" s="2702"/>
      <c r="D23" s="2702"/>
      <c r="E23" s="1346"/>
      <c r="F23" s="1346"/>
      <c r="G23" s="1347"/>
      <c r="H23" s="1344">
        <f t="shared" si="0"/>
        <v>0</v>
      </c>
    </row>
    <row r="24" spans="2:8" s="57" customFormat="1" ht="18.75" x14ac:dyDescent="0.3">
      <c r="B24" s="2701"/>
      <c r="C24" s="2702"/>
      <c r="D24" s="2702"/>
      <c r="E24" s="1346"/>
      <c r="F24" s="1346"/>
      <c r="G24" s="1347"/>
      <c r="H24" s="1344">
        <f t="shared" si="0"/>
        <v>0</v>
      </c>
    </row>
    <row r="25" spans="2:8" s="57" customFormat="1" ht="18.75" x14ac:dyDescent="0.3">
      <c r="B25" s="2701"/>
      <c r="C25" s="2702"/>
      <c r="D25" s="2702"/>
      <c r="E25" s="1346"/>
      <c r="F25" s="1346"/>
      <c r="G25" s="1347"/>
      <c r="H25" s="134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697"/>
      <c r="C33" s="2698"/>
      <c r="D33" s="2698"/>
      <c r="E33" s="1340"/>
      <c r="F33" s="1340"/>
      <c r="G33" s="1340"/>
      <c r="H33" s="1342"/>
    </row>
    <row r="34" spans="2:8" x14ac:dyDescent="0.25">
      <c r="B34" s="2697"/>
      <c r="C34" s="2698"/>
      <c r="D34" s="2698"/>
      <c r="E34" s="1340"/>
      <c r="F34" s="1340"/>
      <c r="G34" s="1340"/>
      <c r="H34" s="1342"/>
    </row>
    <row r="35" spans="2:8" ht="15.75" thickBot="1" x14ac:dyDescent="0.3">
      <c r="B35" s="2699"/>
      <c r="C35" s="2700"/>
      <c r="D35" s="2700"/>
      <c r="E35" s="1341"/>
      <c r="F35" s="1341"/>
      <c r="G35" s="1341"/>
      <c r="H35" s="1343"/>
    </row>
    <row r="36" spans="2:8" ht="18.75" x14ac:dyDescent="0.3">
      <c r="G36" s="48" t="s">
        <v>443</v>
      </c>
      <c r="H36" s="64">
        <f>SUM(H13:H25)</f>
        <v>810.34</v>
      </c>
    </row>
    <row r="37" spans="2:8" ht="18.75" x14ac:dyDescent="0.3">
      <c r="G37" s="48" t="s">
        <v>444</v>
      </c>
      <c r="H37" s="64">
        <f>+H36*0.16</f>
        <v>129.65440000000001</v>
      </c>
    </row>
    <row r="38" spans="2:8" ht="19.5" thickBot="1" x14ac:dyDescent="0.35">
      <c r="G38" s="49" t="s">
        <v>445</v>
      </c>
      <c r="H38" s="65">
        <f>+H36+H37</f>
        <v>939.99440000000004</v>
      </c>
    </row>
    <row r="40" spans="2:8" x14ac:dyDescent="0.25">
      <c r="B40" s="2693"/>
      <c r="C40" s="2693"/>
      <c r="D40" s="2693"/>
      <c r="E40" s="2693"/>
      <c r="F40" s="2693"/>
    </row>
    <row r="41" spans="2:8" x14ac:dyDescent="0.25">
      <c r="B41" s="2693"/>
      <c r="C41" s="2693"/>
      <c r="D41" s="2693"/>
      <c r="E41" s="2693"/>
      <c r="F41" s="2693"/>
    </row>
    <row r="42" spans="2:8" x14ac:dyDescent="0.25">
      <c r="B42" s="2696" t="s">
        <v>446</v>
      </c>
      <c r="C42" s="2696"/>
      <c r="D42" s="2696"/>
      <c r="E42" s="2696" t="s">
        <v>447</v>
      </c>
      <c r="F42" s="2696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1">
    <tabColor rgb="FFC000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7109375" style="32" customWidth="1"/>
    <col min="4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-1930</v>
      </c>
      <c r="E5" s="1337" t="s">
        <v>421</v>
      </c>
      <c r="F5" s="33" t="str">
        <f>VLOOKUP(F6,OBRAS!A1:B25,2,FALSE)</f>
        <v>VALENC, ENSINO, TAJO</v>
      </c>
      <c r="G5" s="1670" t="s">
        <v>423</v>
      </c>
      <c r="H5" s="1674">
        <v>46162</v>
      </c>
    </row>
    <row r="6" spans="2:8" ht="15.75" thickBot="1" x14ac:dyDescent="0.3">
      <c r="B6" s="1669"/>
      <c r="C6" s="1671"/>
      <c r="D6" s="1673"/>
      <c r="E6" s="1338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46</v>
      </c>
      <c r="D7" s="36"/>
      <c r="E7" s="36"/>
      <c r="F7" s="35" t="s">
        <v>429</v>
      </c>
      <c r="G7" s="36" t="str">
        <f>VLOOKUP(C7,'BASE DATOS'!A1:J107,7,FALSE)</f>
        <v>facturacion@basei.com.mx</v>
      </c>
      <c r="H7" s="41"/>
    </row>
    <row r="8" spans="2:8" x14ac:dyDescent="0.25">
      <c r="B8" s="40" t="s">
        <v>425</v>
      </c>
      <c r="C8" s="38" t="str">
        <f>VLOOKUP(C7,'BASE DATOS'!A1:J108,3,FALSE)</f>
        <v>GUADALAJARA, JALISCO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GUADALAJARA, JCO</v>
      </c>
      <c r="D9" s="38"/>
      <c r="E9" s="38"/>
      <c r="F9" s="37" t="s">
        <v>431</v>
      </c>
      <c r="G9" s="50">
        <f>VLOOKUP(C7,'BASE DATOS'!A1:J109,9,FALSE)</f>
        <v>45601</v>
      </c>
      <c r="H9" s="42"/>
    </row>
    <row r="10" spans="2:8" x14ac:dyDescent="0.25">
      <c r="B10" s="40" t="s">
        <v>427</v>
      </c>
      <c r="C10" s="38" t="str">
        <f>VLOOKUP(C7,'BASE DATOS'!A1:J110,2,FALSE)</f>
        <v>DBA100126LU2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33 13481856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3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1782</v>
      </c>
      <c r="C13" s="1679"/>
      <c r="D13" s="1679"/>
      <c r="E13" s="60">
        <v>3</v>
      </c>
      <c r="F13" s="60" t="s">
        <v>449</v>
      </c>
      <c r="G13" s="62">
        <v>3000</v>
      </c>
      <c r="H13" s="56">
        <f>+E13*G13</f>
        <v>9000</v>
      </c>
    </row>
    <row r="14" spans="2:8" s="57" customFormat="1" ht="18.75" x14ac:dyDescent="0.3">
      <c r="B14" s="2705" t="s">
        <v>1783</v>
      </c>
      <c r="C14" s="2706"/>
      <c r="D14" s="2706"/>
      <c r="E14" s="1359"/>
      <c r="F14" s="1359"/>
      <c r="G14" s="1360"/>
      <c r="H14" s="1357">
        <f>+E14*G14</f>
        <v>0</v>
      </c>
    </row>
    <row r="15" spans="2:8" s="57" customFormat="1" ht="18.75" x14ac:dyDescent="0.3">
      <c r="B15" s="2705" t="s">
        <v>1784</v>
      </c>
      <c r="C15" s="2706"/>
      <c r="D15" s="2706"/>
      <c r="E15" s="1359">
        <v>1</v>
      </c>
      <c r="F15" s="1359" t="s">
        <v>449</v>
      </c>
      <c r="G15" s="1360">
        <v>150</v>
      </c>
      <c r="H15" s="1357">
        <f t="shared" ref="H15:H24" si="0">+E15*G15</f>
        <v>150</v>
      </c>
    </row>
    <row r="16" spans="2:8" s="57" customFormat="1" ht="18.75" x14ac:dyDescent="0.3">
      <c r="B16" s="2705"/>
      <c r="C16" s="2706"/>
      <c r="D16" s="2706"/>
      <c r="E16" s="1359"/>
      <c r="F16" s="1359"/>
      <c r="G16" s="1360"/>
      <c r="H16" s="1357">
        <f t="shared" si="0"/>
        <v>0</v>
      </c>
    </row>
    <row r="17" spans="2:8" s="57" customFormat="1" ht="18.75" x14ac:dyDescent="0.3">
      <c r="B17" s="2705"/>
      <c r="C17" s="2706"/>
      <c r="D17" s="2706"/>
      <c r="E17" s="1359"/>
      <c r="F17" s="1359"/>
      <c r="G17" s="1360"/>
      <c r="H17" s="1357">
        <f t="shared" si="0"/>
        <v>0</v>
      </c>
    </row>
    <row r="18" spans="2:8" s="57" customFormat="1" ht="18.75" x14ac:dyDescent="0.3">
      <c r="B18" s="2705"/>
      <c r="C18" s="2706"/>
      <c r="D18" s="2706"/>
      <c r="E18" s="1359"/>
      <c r="F18" s="1359"/>
      <c r="G18" s="1360"/>
      <c r="H18" s="1357">
        <f t="shared" si="0"/>
        <v>0</v>
      </c>
    </row>
    <row r="19" spans="2:8" s="57" customFormat="1" ht="18.75" x14ac:dyDescent="0.3">
      <c r="B19" s="2705"/>
      <c r="C19" s="2706"/>
      <c r="D19" s="2706"/>
      <c r="E19" s="1359"/>
      <c r="F19" s="1359"/>
      <c r="G19" s="1360"/>
      <c r="H19" s="1357">
        <f t="shared" si="0"/>
        <v>0</v>
      </c>
    </row>
    <row r="20" spans="2:8" s="57" customFormat="1" ht="18.75" x14ac:dyDescent="0.3">
      <c r="B20" s="2705"/>
      <c r="C20" s="2706"/>
      <c r="D20" s="2706"/>
      <c r="E20" s="1359"/>
      <c r="F20" s="1359"/>
      <c r="G20" s="1360"/>
      <c r="H20" s="1357">
        <f t="shared" si="0"/>
        <v>0</v>
      </c>
    </row>
    <row r="21" spans="2:8" s="57" customFormat="1" ht="18.75" x14ac:dyDescent="0.3">
      <c r="B21" s="2705"/>
      <c r="C21" s="2706"/>
      <c r="D21" s="2706"/>
      <c r="E21" s="1359"/>
      <c r="F21" s="1359"/>
      <c r="G21" s="1360"/>
      <c r="H21" s="1357">
        <f t="shared" si="0"/>
        <v>0</v>
      </c>
    </row>
    <row r="22" spans="2:8" s="57" customFormat="1" ht="18.75" x14ac:dyDescent="0.3">
      <c r="B22" s="2705"/>
      <c r="C22" s="2706"/>
      <c r="D22" s="2706"/>
      <c r="E22" s="1359"/>
      <c r="F22" s="1359"/>
      <c r="G22" s="1360"/>
      <c r="H22" s="1357">
        <f t="shared" si="0"/>
        <v>0</v>
      </c>
    </row>
    <row r="23" spans="2:8" s="57" customFormat="1" ht="18.75" x14ac:dyDescent="0.3">
      <c r="B23" s="2705"/>
      <c r="C23" s="2706"/>
      <c r="D23" s="2706"/>
      <c r="E23" s="1359"/>
      <c r="F23" s="1359"/>
      <c r="G23" s="1360"/>
      <c r="H23" s="1357">
        <f t="shared" si="0"/>
        <v>0</v>
      </c>
    </row>
    <row r="24" spans="2:8" s="57" customFormat="1" ht="18.75" x14ac:dyDescent="0.3">
      <c r="B24" s="2705"/>
      <c r="C24" s="2706"/>
      <c r="D24" s="2706"/>
      <c r="E24" s="1359"/>
      <c r="F24" s="1359"/>
      <c r="G24" s="1360"/>
      <c r="H24" s="1357">
        <f t="shared" si="0"/>
        <v>0</v>
      </c>
    </row>
    <row r="25" spans="2:8" s="57" customFormat="1" ht="18.75" x14ac:dyDescent="0.3">
      <c r="B25" s="2705"/>
      <c r="C25" s="2706"/>
      <c r="D25" s="2706"/>
      <c r="E25" s="1359"/>
      <c r="F25" s="1359"/>
      <c r="G25" s="1360"/>
      <c r="H25" s="135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08"/>
      <c r="C33" s="2709"/>
      <c r="D33" s="2709"/>
      <c r="E33" s="1353"/>
      <c r="F33" s="1353"/>
      <c r="G33" s="1353"/>
      <c r="H33" s="1355"/>
    </row>
    <row r="34" spans="2:8" x14ac:dyDescent="0.25">
      <c r="B34" s="2708"/>
      <c r="C34" s="2709"/>
      <c r="D34" s="2709"/>
      <c r="E34" s="1353"/>
      <c r="F34" s="1353"/>
      <c r="G34" s="1353"/>
      <c r="H34" s="1355"/>
    </row>
    <row r="35" spans="2:8" ht="15.75" thickBot="1" x14ac:dyDescent="0.3">
      <c r="B35" s="2710"/>
      <c r="C35" s="2711"/>
      <c r="D35" s="2711"/>
      <c r="E35" s="1354"/>
      <c r="F35" s="1354"/>
      <c r="G35" s="1354"/>
      <c r="H35" s="1356"/>
    </row>
    <row r="36" spans="2:8" ht="18.75" x14ac:dyDescent="0.3">
      <c r="G36" s="48" t="s">
        <v>443</v>
      </c>
      <c r="H36" s="64">
        <f>SUM(H13:H25)</f>
        <v>9150</v>
      </c>
    </row>
    <row r="37" spans="2:8" ht="18.75" x14ac:dyDescent="0.3">
      <c r="G37" s="48" t="s">
        <v>444</v>
      </c>
      <c r="H37" s="64">
        <f>+H36*0.16</f>
        <v>1464</v>
      </c>
    </row>
    <row r="38" spans="2:8" ht="19.5" thickBot="1" x14ac:dyDescent="0.35">
      <c r="G38" s="49" t="s">
        <v>445</v>
      </c>
      <c r="H38" s="65">
        <f>+H36+H37</f>
        <v>10614</v>
      </c>
    </row>
    <row r="40" spans="2:8" x14ac:dyDescent="0.25">
      <c r="B40" s="2698"/>
      <c r="C40" s="2698"/>
      <c r="D40" s="2698"/>
      <c r="E40" s="2698"/>
      <c r="F40" s="2698"/>
    </row>
    <row r="41" spans="2:8" x14ac:dyDescent="0.25">
      <c r="B41" s="2698"/>
      <c r="C41" s="2698"/>
      <c r="D41" s="2698"/>
      <c r="E41" s="2698"/>
      <c r="F41" s="2698"/>
    </row>
    <row r="42" spans="2:8" x14ac:dyDescent="0.25">
      <c r="B42" s="2707" t="s">
        <v>446</v>
      </c>
      <c r="C42" s="2707"/>
      <c r="D42" s="2707"/>
      <c r="E42" s="2707" t="s">
        <v>447</v>
      </c>
      <c r="F42" s="2707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2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5703125" style="32" customWidth="1"/>
    <col min="4" max="4" width="16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1785</v>
      </c>
      <c r="E5" s="1337" t="s">
        <v>421</v>
      </c>
      <c r="F5" s="33" t="str">
        <f>VLOOKUP(F6,OBRAS!A1:B25,2,FALSE)</f>
        <v>LA VALENCIA</v>
      </c>
      <c r="G5" s="1670" t="s">
        <v>423</v>
      </c>
      <c r="H5" s="1674">
        <v>46171</v>
      </c>
    </row>
    <row r="6" spans="2:8" ht="15.75" thickBot="1" x14ac:dyDescent="0.3">
      <c r="B6" s="1669"/>
      <c r="C6" s="1671"/>
      <c r="D6" s="1673"/>
      <c r="E6" s="1338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728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57 #215 LAS MERCEDES, SAN LUIS POTOSÍ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LUIS POTOSI, SLP</v>
      </c>
      <c r="D9" s="38"/>
      <c r="E9" s="38"/>
      <c r="F9" s="37" t="s">
        <v>431</v>
      </c>
      <c r="G9" s="50">
        <f>VLOOKUP(C7,'BASE DATOS'!A1:J109,9,FALSE)</f>
        <v>78394</v>
      </c>
      <c r="H9" s="42"/>
    </row>
    <row r="10" spans="2:8" x14ac:dyDescent="0.25">
      <c r="B10" s="40" t="s">
        <v>427</v>
      </c>
      <c r="C10" s="38" t="str">
        <f>VLOOKUP(C7,'BASE DATOS'!A1:J110,2,FALSE)</f>
        <v>SMS211108SW4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442 270 3634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3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696</v>
      </c>
      <c r="C13" s="1679"/>
      <c r="D13" s="1679"/>
      <c r="E13" s="60">
        <v>1</v>
      </c>
      <c r="F13" s="60" t="s">
        <v>449</v>
      </c>
      <c r="G13" s="62">
        <v>20439.48</v>
      </c>
      <c r="H13" s="56">
        <f>+E13*G13</f>
        <v>20439.48</v>
      </c>
    </row>
    <row r="14" spans="2:8" s="57" customFormat="1" ht="18.75" x14ac:dyDescent="0.3">
      <c r="B14" s="2705" t="s">
        <v>1786</v>
      </c>
      <c r="C14" s="2706"/>
      <c r="D14" s="2706"/>
      <c r="E14" s="1359"/>
      <c r="F14" s="1359"/>
      <c r="G14" s="1360"/>
      <c r="H14" s="1357">
        <f>+E14*G14</f>
        <v>0</v>
      </c>
    </row>
    <row r="15" spans="2:8" s="57" customFormat="1" ht="18.75" x14ac:dyDescent="0.3">
      <c r="B15" s="2712" t="s">
        <v>939</v>
      </c>
      <c r="C15" s="2713"/>
      <c r="D15" s="2713"/>
      <c r="E15" s="1359"/>
      <c r="F15" s="1359"/>
      <c r="G15" s="1360"/>
      <c r="H15" s="1357">
        <f t="shared" ref="H15:H24" si="0">+E15*G15</f>
        <v>0</v>
      </c>
    </row>
    <row r="16" spans="2:8" s="57" customFormat="1" ht="18.75" x14ac:dyDescent="0.3">
      <c r="B16" s="2705"/>
      <c r="C16" s="2706"/>
      <c r="D16" s="2706"/>
      <c r="E16" s="1359"/>
      <c r="F16" s="1359"/>
      <c r="G16" s="1360"/>
      <c r="H16" s="1357">
        <f t="shared" si="0"/>
        <v>0</v>
      </c>
    </row>
    <row r="17" spans="2:8" s="57" customFormat="1" ht="18.75" x14ac:dyDescent="0.3">
      <c r="B17" s="2705"/>
      <c r="C17" s="2706"/>
      <c r="D17" s="2706"/>
      <c r="E17" s="1359"/>
      <c r="F17" s="1359"/>
      <c r="G17" s="1360"/>
      <c r="H17" s="1357">
        <f t="shared" si="0"/>
        <v>0</v>
      </c>
    </row>
    <row r="18" spans="2:8" s="57" customFormat="1" ht="18.75" x14ac:dyDescent="0.3">
      <c r="B18" s="2705"/>
      <c r="C18" s="2706"/>
      <c r="D18" s="2706"/>
      <c r="E18" s="1359"/>
      <c r="F18" s="1359"/>
      <c r="G18" s="1360"/>
      <c r="H18" s="1357">
        <f t="shared" si="0"/>
        <v>0</v>
      </c>
    </row>
    <row r="19" spans="2:8" s="57" customFormat="1" ht="18.75" x14ac:dyDescent="0.3">
      <c r="B19" s="2705"/>
      <c r="C19" s="2706"/>
      <c r="D19" s="2706"/>
      <c r="E19" s="1359"/>
      <c r="F19" s="1359"/>
      <c r="G19" s="1360"/>
      <c r="H19" s="1357">
        <f t="shared" si="0"/>
        <v>0</v>
      </c>
    </row>
    <row r="20" spans="2:8" s="57" customFormat="1" ht="18.75" x14ac:dyDescent="0.3">
      <c r="B20" s="2705"/>
      <c r="C20" s="2706"/>
      <c r="D20" s="2706"/>
      <c r="E20" s="1359"/>
      <c r="F20" s="1359"/>
      <c r="G20" s="1360"/>
      <c r="H20" s="1357">
        <f t="shared" si="0"/>
        <v>0</v>
      </c>
    </row>
    <row r="21" spans="2:8" s="57" customFormat="1" ht="18.75" x14ac:dyDescent="0.3">
      <c r="B21" s="2705"/>
      <c r="C21" s="2706"/>
      <c r="D21" s="2706"/>
      <c r="E21" s="1359"/>
      <c r="F21" s="1359"/>
      <c r="G21" s="1360"/>
      <c r="H21" s="1357">
        <f t="shared" si="0"/>
        <v>0</v>
      </c>
    </row>
    <row r="22" spans="2:8" s="57" customFormat="1" ht="18.75" x14ac:dyDescent="0.3">
      <c r="B22" s="2705"/>
      <c r="C22" s="2706"/>
      <c r="D22" s="2706"/>
      <c r="E22" s="1359"/>
      <c r="F22" s="1359"/>
      <c r="G22" s="1360"/>
      <c r="H22" s="1357">
        <f t="shared" si="0"/>
        <v>0</v>
      </c>
    </row>
    <row r="23" spans="2:8" s="57" customFormat="1" ht="18.75" x14ac:dyDescent="0.3">
      <c r="B23" s="2705"/>
      <c r="C23" s="2706"/>
      <c r="D23" s="2706"/>
      <c r="E23" s="1359"/>
      <c r="F23" s="1359"/>
      <c r="G23" s="1360"/>
      <c r="H23" s="1357">
        <f t="shared" si="0"/>
        <v>0</v>
      </c>
    </row>
    <row r="24" spans="2:8" s="57" customFormat="1" ht="18.75" x14ac:dyDescent="0.3">
      <c r="B24" s="2705"/>
      <c r="C24" s="2706"/>
      <c r="D24" s="2706"/>
      <c r="E24" s="1359"/>
      <c r="F24" s="1359"/>
      <c r="G24" s="1360"/>
      <c r="H24" s="1357">
        <f t="shared" si="0"/>
        <v>0</v>
      </c>
    </row>
    <row r="25" spans="2:8" s="57" customFormat="1" ht="18.75" x14ac:dyDescent="0.3">
      <c r="B25" s="2705"/>
      <c r="C25" s="2706"/>
      <c r="D25" s="2706"/>
      <c r="E25" s="1359"/>
      <c r="F25" s="1359"/>
      <c r="G25" s="1360"/>
      <c r="H25" s="135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08"/>
      <c r="C33" s="2709"/>
      <c r="D33" s="2709"/>
      <c r="E33" s="1353"/>
      <c r="F33" s="1353"/>
      <c r="G33" s="1353"/>
      <c r="H33" s="1355"/>
    </row>
    <row r="34" spans="2:8" x14ac:dyDescent="0.25">
      <c r="B34" s="2708"/>
      <c r="C34" s="2709"/>
      <c r="D34" s="2709"/>
      <c r="E34" s="1353"/>
      <c r="F34" s="1353"/>
      <c r="G34" s="1353"/>
      <c r="H34" s="1355"/>
    </row>
    <row r="35" spans="2:8" ht="15.75" thickBot="1" x14ac:dyDescent="0.3">
      <c r="B35" s="2710"/>
      <c r="C35" s="2711"/>
      <c r="D35" s="2711"/>
      <c r="E35" s="1354"/>
      <c r="F35" s="1354"/>
      <c r="G35" s="1354"/>
      <c r="H35" s="1356"/>
    </row>
    <row r="36" spans="2:8" ht="18.75" x14ac:dyDescent="0.3">
      <c r="G36" s="48" t="s">
        <v>443</v>
      </c>
      <c r="H36" s="64">
        <f>SUM(H13:H25)</f>
        <v>20439.48</v>
      </c>
    </row>
    <row r="37" spans="2:8" ht="18.75" x14ac:dyDescent="0.3">
      <c r="G37" s="48" t="s">
        <v>444</v>
      </c>
      <c r="H37" s="64">
        <f>+H36*0.16</f>
        <v>3270.3168000000001</v>
      </c>
    </row>
    <row r="38" spans="2:8" ht="19.5" thickBot="1" x14ac:dyDescent="0.35">
      <c r="G38" s="49" t="s">
        <v>445</v>
      </c>
      <c r="H38" s="65">
        <f>+H36+H37</f>
        <v>23709.7968</v>
      </c>
    </row>
    <row r="40" spans="2:8" x14ac:dyDescent="0.25">
      <c r="B40" s="2698"/>
      <c r="C40" s="2698"/>
      <c r="D40" s="2698"/>
      <c r="E40" s="2698"/>
      <c r="F40" s="2698"/>
    </row>
    <row r="41" spans="2:8" x14ac:dyDescent="0.25">
      <c r="B41" s="2698"/>
      <c r="C41" s="2698"/>
      <c r="D41" s="2698"/>
      <c r="E41" s="2698"/>
      <c r="F41" s="2698"/>
    </row>
    <row r="42" spans="2:8" x14ac:dyDescent="0.25">
      <c r="B42" s="2707" t="s">
        <v>446</v>
      </c>
      <c r="C42" s="2707"/>
      <c r="D42" s="2707"/>
      <c r="E42" s="2707" t="s">
        <v>447</v>
      </c>
      <c r="F42" s="2707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3">
    <tabColor rgb="FFCC33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28515625" style="32" customWidth="1"/>
    <col min="4" max="4" width="15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1787</v>
      </c>
      <c r="E5" s="1337" t="s">
        <v>421</v>
      </c>
      <c r="F5" s="33" t="str">
        <f>VLOOKUP(F6,OBRAS!A1:B25,2,FALSE)</f>
        <v>LA VALENCIA</v>
      </c>
      <c r="G5" s="1670" t="s">
        <v>423</v>
      </c>
      <c r="H5" s="1674">
        <v>46164</v>
      </c>
    </row>
    <row r="6" spans="2:8" ht="15.75" thickBot="1" x14ac:dyDescent="0.3">
      <c r="B6" s="1669"/>
      <c r="C6" s="1671"/>
      <c r="D6" s="1673"/>
      <c r="E6" s="1338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34</v>
      </c>
      <c r="D7" s="36"/>
      <c r="E7" s="36"/>
      <c r="F7" s="35" t="s">
        <v>429</v>
      </c>
      <c r="G7" s="36" t="str">
        <f>VLOOKUP(C7,'BASE DATOS'!A1:J107,7,FALSE)</f>
        <v>ventas01regsagama@gmail.com</v>
      </c>
      <c r="H7" s="41"/>
    </row>
    <row r="8" spans="2:8" x14ac:dyDescent="0.25">
      <c r="B8" s="40" t="s">
        <v>425</v>
      </c>
      <c r="C8" s="38" t="str">
        <f>VLOOKUP(C7,'BASE DATOS'!A1:J108,3,FALSE)</f>
        <v>CELAYA-SALAMANCA LIBRE KM 1.5, COL. ROSALINDA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38060</v>
      </c>
      <c r="H9" s="42"/>
    </row>
    <row r="10" spans="2:8" x14ac:dyDescent="0.25">
      <c r="B10" s="40" t="s">
        <v>427</v>
      </c>
      <c r="C10" s="38" t="str">
        <f>VLOOKUP(C7,'BASE DATOS'!A1:J110,2,FALSE)</f>
        <v>CLH020607SJ1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442 3949657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3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1788</v>
      </c>
      <c r="C13" s="1679"/>
      <c r="D13" s="1679"/>
      <c r="E13" s="60">
        <v>2</v>
      </c>
      <c r="F13" s="60" t="s">
        <v>449</v>
      </c>
      <c r="G13" s="62">
        <v>543.10339999999997</v>
      </c>
      <c r="H13" s="56">
        <f>+E13*G13</f>
        <v>1086.2067999999999</v>
      </c>
    </row>
    <row r="14" spans="2:8" s="57" customFormat="1" ht="18.75" x14ac:dyDescent="0.3">
      <c r="B14" s="2712" t="s">
        <v>578</v>
      </c>
      <c r="C14" s="2713"/>
      <c r="D14" s="2713"/>
      <c r="E14" s="1359"/>
      <c r="F14" s="1359"/>
      <c r="G14" s="1360"/>
      <c r="H14" s="1357">
        <f>+E14*G14</f>
        <v>0</v>
      </c>
    </row>
    <row r="15" spans="2:8" s="57" customFormat="1" ht="18.75" x14ac:dyDescent="0.3">
      <c r="B15" s="2705"/>
      <c r="C15" s="2706"/>
      <c r="D15" s="2706"/>
      <c r="E15" s="1359"/>
      <c r="F15" s="1359"/>
      <c r="G15" s="1360"/>
      <c r="H15" s="1357">
        <f t="shared" ref="H15:H24" si="0">+E15*G15</f>
        <v>0</v>
      </c>
    </row>
    <row r="16" spans="2:8" s="57" customFormat="1" ht="18.75" x14ac:dyDescent="0.3">
      <c r="B16" s="2705"/>
      <c r="C16" s="2706"/>
      <c r="D16" s="2706"/>
      <c r="E16" s="1359"/>
      <c r="F16" s="1359"/>
      <c r="G16" s="1360"/>
      <c r="H16" s="1357">
        <f t="shared" si="0"/>
        <v>0</v>
      </c>
    </row>
    <row r="17" spans="2:8" s="57" customFormat="1" ht="18.75" x14ac:dyDescent="0.3">
      <c r="B17" s="2705"/>
      <c r="C17" s="2706"/>
      <c r="D17" s="2706"/>
      <c r="E17" s="1359"/>
      <c r="F17" s="1359"/>
      <c r="G17" s="1360"/>
      <c r="H17" s="1357">
        <f t="shared" si="0"/>
        <v>0</v>
      </c>
    </row>
    <row r="18" spans="2:8" s="57" customFormat="1" ht="18.75" x14ac:dyDescent="0.3">
      <c r="B18" s="2705"/>
      <c r="C18" s="2706"/>
      <c r="D18" s="2706"/>
      <c r="E18" s="1359"/>
      <c r="F18" s="1359"/>
      <c r="G18" s="1360"/>
      <c r="H18" s="1357">
        <f t="shared" si="0"/>
        <v>0</v>
      </c>
    </row>
    <row r="19" spans="2:8" s="57" customFormat="1" ht="18.75" x14ac:dyDescent="0.3">
      <c r="B19" s="2705"/>
      <c r="C19" s="2706"/>
      <c r="D19" s="2706"/>
      <c r="E19" s="1359"/>
      <c r="F19" s="1359"/>
      <c r="G19" s="1360"/>
      <c r="H19" s="1357">
        <f t="shared" si="0"/>
        <v>0</v>
      </c>
    </row>
    <row r="20" spans="2:8" s="57" customFormat="1" ht="18.75" x14ac:dyDescent="0.3">
      <c r="B20" s="2705"/>
      <c r="C20" s="2706"/>
      <c r="D20" s="2706"/>
      <c r="E20" s="1359"/>
      <c r="F20" s="1359"/>
      <c r="G20" s="1360"/>
      <c r="H20" s="1357">
        <f t="shared" si="0"/>
        <v>0</v>
      </c>
    </row>
    <row r="21" spans="2:8" s="57" customFormat="1" ht="18.75" x14ac:dyDescent="0.3">
      <c r="B21" s="2705"/>
      <c r="C21" s="2706"/>
      <c r="D21" s="2706"/>
      <c r="E21" s="1359"/>
      <c r="F21" s="1359"/>
      <c r="G21" s="1360"/>
      <c r="H21" s="1357">
        <f t="shared" si="0"/>
        <v>0</v>
      </c>
    </row>
    <row r="22" spans="2:8" s="57" customFormat="1" ht="18.75" x14ac:dyDescent="0.3">
      <c r="B22" s="2705"/>
      <c r="C22" s="2706"/>
      <c r="D22" s="2706"/>
      <c r="E22" s="1359"/>
      <c r="F22" s="1359"/>
      <c r="G22" s="1360"/>
      <c r="H22" s="1357">
        <f t="shared" si="0"/>
        <v>0</v>
      </c>
    </row>
    <row r="23" spans="2:8" s="57" customFormat="1" ht="18.75" x14ac:dyDescent="0.3">
      <c r="B23" s="2705"/>
      <c r="C23" s="2706"/>
      <c r="D23" s="2706"/>
      <c r="E23" s="1359"/>
      <c r="F23" s="1359"/>
      <c r="G23" s="1360"/>
      <c r="H23" s="1357">
        <f t="shared" si="0"/>
        <v>0</v>
      </c>
    </row>
    <row r="24" spans="2:8" s="57" customFormat="1" ht="18.75" x14ac:dyDescent="0.3">
      <c r="B24" s="2705"/>
      <c r="C24" s="2706"/>
      <c r="D24" s="2706"/>
      <c r="E24" s="1359"/>
      <c r="F24" s="1359"/>
      <c r="G24" s="1360"/>
      <c r="H24" s="1357">
        <f t="shared" si="0"/>
        <v>0</v>
      </c>
    </row>
    <row r="25" spans="2:8" s="57" customFormat="1" ht="18.75" x14ac:dyDescent="0.3">
      <c r="B25" s="2705"/>
      <c r="C25" s="2706"/>
      <c r="D25" s="2706"/>
      <c r="E25" s="1359"/>
      <c r="F25" s="1359"/>
      <c r="G25" s="1360"/>
      <c r="H25" s="135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08"/>
      <c r="C33" s="2709"/>
      <c r="D33" s="2709"/>
      <c r="E33" s="1353"/>
      <c r="F33" s="1353"/>
      <c r="G33" s="1353"/>
      <c r="H33" s="1355"/>
    </row>
    <row r="34" spans="2:8" x14ac:dyDescent="0.25">
      <c r="B34" s="2708"/>
      <c r="C34" s="2709"/>
      <c r="D34" s="2709"/>
      <c r="E34" s="1353"/>
      <c r="F34" s="1353"/>
      <c r="G34" s="1353"/>
      <c r="H34" s="1355"/>
    </row>
    <row r="35" spans="2:8" ht="15.75" thickBot="1" x14ac:dyDescent="0.3">
      <c r="B35" s="2710"/>
      <c r="C35" s="2711"/>
      <c r="D35" s="2711"/>
      <c r="E35" s="1354"/>
      <c r="F35" s="1354"/>
      <c r="G35" s="1354"/>
      <c r="H35" s="1356"/>
    </row>
    <row r="36" spans="2:8" ht="18.75" x14ac:dyDescent="0.3">
      <c r="G36" s="48" t="s">
        <v>443</v>
      </c>
      <c r="H36" s="64">
        <f>SUM(H13:H25)</f>
        <v>1086.2067999999999</v>
      </c>
    </row>
    <row r="37" spans="2:8" ht="18.75" x14ac:dyDescent="0.3">
      <c r="G37" s="48" t="s">
        <v>444</v>
      </c>
      <c r="H37" s="64">
        <f>+H36*0.16</f>
        <v>173.79308799999998</v>
      </c>
    </row>
    <row r="38" spans="2:8" ht="19.5" thickBot="1" x14ac:dyDescent="0.35">
      <c r="G38" s="49" t="s">
        <v>445</v>
      </c>
      <c r="H38" s="65">
        <f>+H36+H37</f>
        <v>1259.9998879999998</v>
      </c>
    </row>
    <row r="40" spans="2:8" x14ac:dyDescent="0.25">
      <c r="B40" s="2698"/>
      <c r="C40" s="2698"/>
      <c r="D40" s="2698"/>
      <c r="E40" s="2698"/>
      <c r="F40" s="2698"/>
    </row>
    <row r="41" spans="2:8" x14ac:dyDescent="0.25">
      <c r="B41" s="2698"/>
      <c r="C41" s="2698"/>
      <c r="D41" s="2698"/>
      <c r="E41" s="2698"/>
      <c r="F41" s="2698"/>
    </row>
    <row r="42" spans="2:8" x14ac:dyDescent="0.25">
      <c r="B42" s="2707" t="s">
        <v>446</v>
      </c>
      <c r="C42" s="2707"/>
      <c r="D42" s="2707"/>
      <c r="E42" s="2707" t="s">
        <v>447</v>
      </c>
      <c r="F42" s="2707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4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-1933</v>
      </c>
      <c r="E5" s="1337" t="s">
        <v>421</v>
      </c>
      <c r="F5" s="33" t="str">
        <f>VLOOKUP(F6,OBRAS!A1:B25,2,FALSE)</f>
        <v>VALENC, ENSINO, TAJO</v>
      </c>
      <c r="G5" s="1670" t="s">
        <v>423</v>
      </c>
      <c r="H5" s="1674">
        <v>46164</v>
      </c>
    </row>
    <row r="6" spans="2:8" ht="15.75" thickBot="1" x14ac:dyDescent="0.3">
      <c r="B6" s="1669"/>
      <c r="C6" s="1671"/>
      <c r="D6" s="1673"/>
      <c r="E6" s="1338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DATOS'!A1:J107,7,FALSE)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DATOS'!A1:J108,3,FALSE)</f>
        <v>AV. IRRIGACION #111-BIS COL. ALFREDO VAZQUEZ BONFIL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GAPA741116TQ6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3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1789</v>
      </c>
      <c r="C13" s="1679"/>
      <c r="D13" s="1679"/>
      <c r="E13" s="60">
        <v>2</v>
      </c>
      <c r="F13" s="60" t="s">
        <v>449</v>
      </c>
      <c r="G13" s="62">
        <v>125</v>
      </c>
      <c r="H13" s="56">
        <f>+E13*G13</f>
        <v>250</v>
      </c>
    </row>
    <row r="14" spans="2:8" s="57" customFormat="1" ht="18.75" x14ac:dyDescent="0.3">
      <c r="B14" s="2705" t="s">
        <v>1277</v>
      </c>
      <c r="C14" s="2706"/>
      <c r="D14" s="2706"/>
      <c r="E14" s="1359">
        <v>1</v>
      </c>
      <c r="F14" s="1359" t="s">
        <v>449</v>
      </c>
      <c r="G14" s="1360">
        <v>1034.48</v>
      </c>
      <c r="H14" s="1357">
        <f>+E14*G14</f>
        <v>1034.48</v>
      </c>
    </row>
    <row r="15" spans="2:8" s="57" customFormat="1" ht="18.75" x14ac:dyDescent="0.3">
      <c r="B15" s="2712" t="s">
        <v>1174</v>
      </c>
      <c r="C15" s="2713"/>
      <c r="D15" s="2713"/>
      <c r="E15" s="1359"/>
      <c r="F15" s="1359"/>
      <c r="G15" s="1360"/>
      <c r="H15" s="1357">
        <f t="shared" ref="H15:H24" si="0">+E15*G15</f>
        <v>0</v>
      </c>
    </row>
    <row r="16" spans="2:8" s="57" customFormat="1" ht="18.75" x14ac:dyDescent="0.3">
      <c r="B16" s="2705"/>
      <c r="C16" s="2706"/>
      <c r="D16" s="2706"/>
      <c r="E16" s="1359"/>
      <c r="F16" s="1359"/>
      <c r="G16" s="1360"/>
      <c r="H16" s="1357">
        <f t="shared" si="0"/>
        <v>0</v>
      </c>
    </row>
    <row r="17" spans="2:8" s="57" customFormat="1" ht="18.75" x14ac:dyDescent="0.3">
      <c r="B17" s="2705"/>
      <c r="C17" s="2706"/>
      <c r="D17" s="2706"/>
      <c r="E17" s="1359"/>
      <c r="F17" s="1359"/>
      <c r="G17" s="1360"/>
      <c r="H17" s="1357">
        <f t="shared" si="0"/>
        <v>0</v>
      </c>
    </row>
    <row r="18" spans="2:8" s="57" customFormat="1" ht="18.75" x14ac:dyDescent="0.3">
      <c r="B18" s="2705"/>
      <c r="C18" s="2706"/>
      <c r="D18" s="2706"/>
      <c r="E18" s="1359"/>
      <c r="F18" s="1359"/>
      <c r="G18" s="1360"/>
      <c r="H18" s="1357">
        <f t="shared" si="0"/>
        <v>0</v>
      </c>
    </row>
    <row r="19" spans="2:8" s="57" customFormat="1" ht="18.75" x14ac:dyDescent="0.3">
      <c r="B19" s="2705"/>
      <c r="C19" s="2706"/>
      <c r="D19" s="2706"/>
      <c r="E19" s="1359"/>
      <c r="F19" s="1359"/>
      <c r="G19" s="1360"/>
      <c r="H19" s="1357">
        <f t="shared" si="0"/>
        <v>0</v>
      </c>
    </row>
    <row r="20" spans="2:8" s="57" customFormat="1" ht="18.75" x14ac:dyDescent="0.3">
      <c r="B20" s="2705"/>
      <c r="C20" s="2706"/>
      <c r="D20" s="2706"/>
      <c r="E20" s="1359"/>
      <c r="F20" s="1359"/>
      <c r="G20" s="1360"/>
      <c r="H20" s="1357">
        <f t="shared" si="0"/>
        <v>0</v>
      </c>
    </row>
    <row r="21" spans="2:8" s="57" customFormat="1" ht="18.75" x14ac:dyDescent="0.3">
      <c r="B21" s="2705"/>
      <c r="C21" s="2706"/>
      <c r="D21" s="2706"/>
      <c r="E21" s="1359"/>
      <c r="F21" s="1359"/>
      <c r="G21" s="1360"/>
      <c r="H21" s="1357">
        <f t="shared" si="0"/>
        <v>0</v>
      </c>
    </row>
    <row r="22" spans="2:8" s="57" customFormat="1" ht="18.75" x14ac:dyDescent="0.3">
      <c r="B22" s="2705"/>
      <c r="C22" s="2706"/>
      <c r="D22" s="2706"/>
      <c r="E22" s="1359"/>
      <c r="F22" s="1359"/>
      <c r="G22" s="1360"/>
      <c r="H22" s="1357">
        <f t="shared" si="0"/>
        <v>0</v>
      </c>
    </row>
    <row r="23" spans="2:8" s="57" customFormat="1" ht="18.75" x14ac:dyDescent="0.3">
      <c r="B23" s="2705"/>
      <c r="C23" s="2706"/>
      <c r="D23" s="2706"/>
      <c r="E23" s="1359"/>
      <c r="F23" s="1359"/>
      <c r="G23" s="1360"/>
      <c r="H23" s="1357">
        <f t="shared" si="0"/>
        <v>0</v>
      </c>
    </row>
    <row r="24" spans="2:8" s="57" customFormat="1" ht="18.75" x14ac:dyDescent="0.3">
      <c r="B24" s="2705"/>
      <c r="C24" s="2706"/>
      <c r="D24" s="2706"/>
      <c r="E24" s="1359"/>
      <c r="F24" s="1359"/>
      <c r="G24" s="1360"/>
      <c r="H24" s="1357">
        <f t="shared" si="0"/>
        <v>0</v>
      </c>
    </row>
    <row r="25" spans="2:8" s="57" customFormat="1" ht="18.75" x14ac:dyDescent="0.3">
      <c r="B25" s="2705"/>
      <c r="C25" s="2706"/>
      <c r="D25" s="2706"/>
      <c r="E25" s="1359"/>
      <c r="F25" s="1359"/>
      <c r="G25" s="1360"/>
      <c r="H25" s="135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08"/>
      <c r="C33" s="2709"/>
      <c r="D33" s="2709"/>
      <c r="E33" s="1353"/>
      <c r="F33" s="1353"/>
      <c r="G33" s="1353"/>
      <c r="H33" s="1355"/>
    </row>
    <row r="34" spans="2:8" x14ac:dyDescent="0.25">
      <c r="B34" s="2708"/>
      <c r="C34" s="2709"/>
      <c r="D34" s="2709"/>
      <c r="E34" s="1353"/>
      <c r="F34" s="1353"/>
      <c r="G34" s="1353"/>
      <c r="H34" s="1355"/>
    </row>
    <row r="35" spans="2:8" ht="15.75" thickBot="1" x14ac:dyDescent="0.3">
      <c r="B35" s="2710"/>
      <c r="C35" s="2711"/>
      <c r="D35" s="2711"/>
      <c r="E35" s="1354"/>
      <c r="F35" s="1354"/>
      <c r="G35" s="1354"/>
      <c r="H35" s="1356"/>
    </row>
    <row r="36" spans="2:8" ht="18.75" x14ac:dyDescent="0.3">
      <c r="G36" s="48" t="s">
        <v>443</v>
      </c>
      <c r="H36" s="64">
        <f>SUM(H13:H25)</f>
        <v>1284.48</v>
      </c>
    </row>
    <row r="37" spans="2:8" ht="18.75" x14ac:dyDescent="0.3">
      <c r="G37" s="48" t="s">
        <v>444</v>
      </c>
      <c r="H37" s="64">
        <f>+H36*0.16</f>
        <v>205.51680000000002</v>
      </c>
    </row>
    <row r="38" spans="2:8" ht="19.5" thickBot="1" x14ac:dyDescent="0.35">
      <c r="G38" s="49" t="s">
        <v>445</v>
      </c>
      <c r="H38" s="65">
        <f>+H36+H37</f>
        <v>1489.9968000000001</v>
      </c>
    </row>
    <row r="40" spans="2:8" x14ac:dyDescent="0.25">
      <c r="B40" s="2698"/>
      <c r="C40" s="2698"/>
      <c r="D40" s="2698"/>
      <c r="E40" s="2698"/>
      <c r="F40" s="2698"/>
    </row>
    <row r="41" spans="2:8" x14ac:dyDescent="0.25">
      <c r="B41" s="2698"/>
      <c r="C41" s="2698"/>
      <c r="D41" s="2698"/>
      <c r="E41" s="2698"/>
      <c r="F41" s="2698"/>
    </row>
    <row r="42" spans="2:8" x14ac:dyDescent="0.25">
      <c r="B42" s="2707" t="s">
        <v>446</v>
      </c>
      <c r="C42" s="2707"/>
      <c r="D42" s="2707"/>
      <c r="E42" s="2707" t="s">
        <v>447</v>
      </c>
      <c r="F42" s="2707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5">
    <tabColor theme="9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140625" style="32" customWidth="1"/>
    <col min="4" max="4" width="15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1791</v>
      </c>
      <c r="E5" s="1337" t="s">
        <v>421</v>
      </c>
      <c r="F5" s="33" t="str">
        <f>VLOOKUP(F6,OBRAS!A1:B25,2,FALSE)</f>
        <v>LA VALENCIA</v>
      </c>
      <c r="G5" s="1670" t="s">
        <v>423</v>
      </c>
      <c r="H5" s="1674">
        <v>46167</v>
      </c>
    </row>
    <row r="6" spans="2:8" ht="15.75" thickBot="1" x14ac:dyDescent="0.3">
      <c r="B6" s="1669"/>
      <c r="C6" s="1671"/>
      <c r="D6" s="1673"/>
      <c r="E6" s="1338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688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MIGUEL ALEMAN 110 KM 12.5 COL. LA FE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NICOLAS DE LOS GARZA, NL</v>
      </c>
      <c r="D9" s="38"/>
      <c r="E9" s="38"/>
      <c r="F9" s="37" t="s">
        <v>431</v>
      </c>
      <c r="G9" s="50">
        <f>VLOOKUP(C7,'BASE DATOS'!A1:J109,9,FALSE)</f>
        <v>66477</v>
      </c>
      <c r="H9" s="42"/>
    </row>
    <row r="10" spans="2:8" x14ac:dyDescent="0.25">
      <c r="B10" s="40" t="s">
        <v>427</v>
      </c>
      <c r="C10" s="38" t="str">
        <f>VLOOKUP(C7,'BASE DATOS'!A1:J110,2,FALSE)</f>
        <v>MAQ840621I76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477 730 1264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3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1792</v>
      </c>
      <c r="C13" s="1679"/>
      <c r="D13" s="1679"/>
      <c r="E13" s="60">
        <v>1</v>
      </c>
      <c r="F13" s="60" t="s">
        <v>449</v>
      </c>
      <c r="G13" s="62">
        <v>11752.43</v>
      </c>
      <c r="H13" s="56">
        <f>+E13*G13</f>
        <v>11752.43</v>
      </c>
    </row>
    <row r="14" spans="2:8" s="57" customFormat="1" ht="18.75" x14ac:dyDescent="0.3">
      <c r="B14" s="2705" t="s">
        <v>1291</v>
      </c>
      <c r="C14" s="2706"/>
      <c r="D14" s="2706"/>
      <c r="E14" s="1359"/>
      <c r="F14" s="1359"/>
      <c r="G14" s="1360"/>
      <c r="H14" s="1357">
        <f>+E14*G14</f>
        <v>0</v>
      </c>
    </row>
    <row r="15" spans="2:8" s="57" customFormat="1" ht="18.75" x14ac:dyDescent="0.3">
      <c r="B15" s="2705"/>
      <c r="C15" s="2706"/>
      <c r="D15" s="2706"/>
      <c r="E15" s="1359"/>
      <c r="F15" s="1359"/>
      <c r="G15" s="1360"/>
      <c r="H15" s="1357">
        <f t="shared" ref="H15:H24" si="0">+E15*G15</f>
        <v>0</v>
      </c>
    </row>
    <row r="16" spans="2:8" s="57" customFormat="1" ht="18.75" x14ac:dyDescent="0.3">
      <c r="B16" s="2705"/>
      <c r="C16" s="2706"/>
      <c r="D16" s="2706"/>
      <c r="E16" s="1359"/>
      <c r="F16" s="1359"/>
      <c r="G16" s="1360"/>
      <c r="H16" s="1357">
        <f t="shared" si="0"/>
        <v>0</v>
      </c>
    </row>
    <row r="17" spans="2:8" s="57" customFormat="1" ht="18.75" x14ac:dyDescent="0.3">
      <c r="B17" s="2705"/>
      <c r="C17" s="2706"/>
      <c r="D17" s="2706"/>
      <c r="E17" s="1359"/>
      <c r="F17" s="1359"/>
      <c r="G17" s="1360"/>
      <c r="H17" s="1357">
        <f t="shared" si="0"/>
        <v>0</v>
      </c>
    </row>
    <row r="18" spans="2:8" s="57" customFormat="1" ht="18.75" x14ac:dyDescent="0.3">
      <c r="B18" s="2705"/>
      <c r="C18" s="2706"/>
      <c r="D18" s="2706"/>
      <c r="E18" s="1359"/>
      <c r="F18" s="1359"/>
      <c r="G18" s="1360"/>
      <c r="H18" s="1357">
        <f t="shared" si="0"/>
        <v>0</v>
      </c>
    </row>
    <row r="19" spans="2:8" s="57" customFormat="1" ht="18.75" x14ac:dyDescent="0.3">
      <c r="B19" s="2705"/>
      <c r="C19" s="2706"/>
      <c r="D19" s="2706"/>
      <c r="E19" s="1359"/>
      <c r="F19" s="1359"/>
      <c r="G19" s="1360"/>
      <c r="H19" s="1357">
        <f t="shared" si="0"/>
        <v>0</v>
      </c>
    </row>
    <row r="20" spans="2:8" s="57" customFormat="1" ht="18.75" x14ac:dyDescent="0.3">
      <c r="B20" s="2705"/>
      <c r="C20" s="2706"/>
      <c r="D20" s="2706"/>
      <c r="E20" s="1359"/>
      <c r="F20" s="1359"/>
      <c r="G20" s="1360"/>
      <c r="H20" s="1357">
        <f t="shared" si="0"/>
        <v>0</v>
      </c>
    </row>
    <row r="21" spans="2:8" s="57" customFormat="1" ht="18.75" x14ac:dyDescent="0.3">
      <c r="B21" s="2705"/>
      <c r="C21" s="2706"/>
      <c r="D21" s="2706"/>
      <c r="E21" s="1359"/>
      <c r="F21" s="1359"/>
      <c r="G21" s="1360"/>
      <c r="H21" s="1357">
        <f t="shared" si="0"/>
        <v>0</v>
      </c>
    </row>
    <row r="22" spans="2:8" s="57" customFormat="1" ht="18.75" x14ac:dyDescent="0.3">
      <c r="B22" s="2705"/>
      <c r="C22" s="2706"/>
      <c r="D22" s="2706"/>
      <c r="E22" s="1359"/>
      <c r="F22" s="1359"/>
      <c r="G22" s="1360"/>
      <c r="H22" s="1357">
        <f t="shared" si="0"/>
        <v>0</v>
      </c>
    </row>
    <row r="23" spans="2:8" s="57" customFormat="1" ht="18.75" x14ac:dyDescent="0.3">
      <c r="B23" s="2705"/>
      <c r="C23" s="2706"/>
      <c r="D23" s="2706"/>
      <c r="E23" s="1359"/>
      <c r="F23" s="1359"/>
      <c r="G23" s="1360"/>
      <c r="H23" s="1357">
        <f t="shared" si="0"/>
        <v>0</v>
      </c>
    </row>
    <row r="24" spans="2:8" s="57" customFormat="1" ht="18.75" x14ac:dyDescent="0.3">
      <c r="B24" s="2705"/>
      <c r="C24" s="2706"/>
      <c r="D24" s="2706"/>
      <c r="E24" s="1359"/>
      <c r="F24" s="1359"/>
      <c r="G24" s="1360"/>
      <c r="H24" s="1357">
        <f t="shared" si="0"/>
        <v>0</v>
      </c>
    </row>
    <row r="25" spans="2:8" s="57" customFormat="1" ht="18.75" x14ac:dyDescent="0.3">
      <c r="B25" s="2705"/>
      <c r="C25" s="2706"/>
      <c r="D25" s="2706"/>
      <c r="E25" s="1359"/>
      <c r="F25" s="1359"/>
      <c r="G25" s="1360"/>
      <c r="H25" s="135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08"/>
      <c r="C33" s="2709"/>
      <c r="D33" s="2709"/>
      <c r="E33" s="1353"/>
      <c r="F33" s="1353"/>
      <c r="G33" s="1353"/>
      <c r="H33" s="1355"/>
    </row>
    <row r="34" spans="2:8" x14ac:dyDescent="0.25">
      <c r="B34" s="2708"/>
      <c r="C34" s="2709"/>
      <c r="D34" s="2709"/>
      <c r="E34" s="1353"/>
      <c r="F34" s="1353"/>
      <c r="G34" s="1353"/>
      <c r="H34" s="1355"/>
    </row>
    <row r="35" spans="2:8" ht="15.75" thickBot="1" x14ac:dyDescent="0.3">
      <c r="B35" s="2710"/>
      <c r="C35" s="2711"/>
      <c r="D35" s="2711"/>
      <c r="E35" s="1354"/>
      <c r="F35" s="1354"/>
      <c r="G35" s="1354"/>
      <c r="H35" s="1356"/>
    </row>
    <row r="36" spans="2:8" ht="18.75" x14ac:dyDescent="0.3">
      <c r="G36" s="48" t="s">
        <v>443</v>
      </c>
      <c r="H36" s="64">
        <f>SUM(H13:H25)</f>
        <v>11752.43</v>
      </c>
    </row>
    <row r="37" spans="2:8" ht="18.75" x14ac:dyDescent="0.3">
      <c r="G37" s="48" t="s">
        <v>444</v>
      </c>
      <c r="H37" s="64">
        <f>+H36*0.16</f>
        <v>1880.3888000000002</v>
      </c>
    </row>
    <row r="38" spans="2:8" ht="19.5" thickBot="1" x14ac:dyDescent="0.35">
      <c r="G38" s="49" t="s">
        <v>445</v>
      </c>
      <c r="H38" s="65">
        <f>+H36+H37</f>
        <v>13632.818800000001</v>
      </c>
    </row>
    <row r="40" spans="2:8" x14ac:dyDescent="0.25">
      <c r="B40" s="2698"/>
      <c r="C40" s="2698"/>
      <c r="D40" s="2698"/>
      <c r="E40" s="2698"/>
      <c r="F40" s="2698"/>
    </row>
    <row r="41" spans="2:8" x14ac:dyDescent="0.25">
      <c r="B41" s="2698"/>
      <c r="C41" s="2698"/>
      <c r="D41" s="2698"/>
      <c r="E41" s="2698"/>
      <c r="F41" s="2698"/>
    </row>
    <row r="42" spans="2:8" x14ac:dyDescent="0.25">
      <c r="B42" s="2707" t="s">
        <v>446</v>
      </c>
      <c r="C42" s="2707"/>
      <c r="D42" s="2707"/>
      <c r="E42" s="2707" t="s">
        <v>447</v>
      </c>
      <c r="F42" s="2707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6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5703125" style="32" customWidth="1"/>
    <col min="4" max="4" width="16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1790</v>
      </c>
      <c r="E5" s="1350" t="s">
        <v>421</v>
      </c>
      <c r="F5" s="33" t="str">
        <f>VLOOKUP(F6,OBRAS!A1:B25,2,FALSE)</f>
        <v>LA VALENCIA</v>
      </c>
      <c r="G5" s="1670" t="s">
        <v>423</v>
      </c>
      <c r="H5" s="1674">
        <v>46167</v>
      </c>
    </row>
    <row r="6" spans="2:8" ht="15.75" thickBot="1" x14ac:dyDescent="0.3">
      <c r="B6" s="1669"/>
      <c r="C6" s="1671"/>
      <c r="D6" s="1673"/>
      <c r="E6" s="1351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39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BOULEVARD BICENTENARIO 137/LOTE 46, 47, 48 Y 49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ATOTONILCO, HGO</v>
      </c>
      <c r="D9" s="38"/>
      <c r="E9" s="38"/>
      <c r="F9" s="37" t="s">
        <v>431</v>
      </c>
      <c r="G9" s="50">
        <f>VLOOKUP(C7,'BASE DATOS'!A1:J109,9,FALSE)</f>
        <v>42985</v>
      </c>
      <c r="H9" s="42"/>
    </row>
    <row r="10" spans="2:8" x14ac:dyDescent="0.25">
      <c r="B10" s="40" t="s">
        <v>427</v>
      </c>
      <c r="C10" s="38" t="str">
        <f>VLOOKUP(C7,'BASE DATOS'!A1:J110,2,FALSE)</f>
        <v>OCE070206GR5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81 10383742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5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1793</v>
      </c>
      <c r="C13" s="1679"/>
      <c r="D13" s="1679"/>
      <c r="E13" s="60">
        <v>1</v>
      </c>
      <c r="F13" s="60" t="s">
        <v>462</v>
      </c>
      <c r="G13" s="62">
        <v>19075</v>
      </c>
      <c r="H13" s="56">
        <f>+E13*G13</f>
        <v>19075</v>
      </c>
    </row>
    <row r="14" spans="2:8" s="57" customFormat="1" ht="18.75" x14ac:dyDescent="0.3">
      <c r="B14" s="2721" t="s">
        <v>1455</v>
      </c>
      <c r="C14" s="2722"/>
      <c r="D14" s="2722"/>
      <c r="E14" s="1370"/>
      <c r="F14" s="1370"/>
      <c r="G14" s="1371"/>
      <c r="H14" s="1368">
        <f>+E14*G14</f>
        <v>0</v>
      </c>
    </row>
    <row r="15" spans="2:8" s="57" customFormat="1" ht="18.75" x14ac:dyDescent="0.3">
      <c r="B15" s="2721" t="s">
        <v>1794</v>
      </c>
      <c r="C15" s="2722"/>
      <c r="D15" s="2722"/>
      <c r="E15" s="1370"/>
      <c r="F15" s="1370"/>
      <c r="G15" s="1371"/>
      <c r="H15" s="1368">
        <f t="shared" ref="H15:H24" si="0">+E15*G15</f>
        <v>0</v>
      </c>
    </row>
    <row r="16" spans="2:8" s="57" customFormat="1" ht="18.75" x14ac:dyDescent="0.3">
      <c r="B16" s="2719"/>
      <c r="C16" s="2720"/>
      <c r="D16" s="2720"/>
      <c r="E16" s="1370"/>
      <c r="F16" s="1370"/>
      <c r="G16" s="1371"/>
      <c r="H16" s="1368">
        <f t="shared" si="0"/>
        <v>0</v>
      </c>
    </row>
    <row r="17" spans="2:8" s="57" customFormat="1" ht="18.75" x14ac:dyDescent="0.3">
      <c r="B17" s="2719"/>
      <c r="C17" s="2720"/>
      <c r="D17" s="2720"/>
      <c r="E17" s="1370"/>
      <c r="F17" s="1370"/>
      <c r="G17" s="1371"/>
      <c r="H17" s="1368">
        <f t="shared" si="0"/>
        <v>0</v>
      </c>
    </row>
    <row r="18" spans="2:8" s="57" customFormat="1" ht="18.75" x14ac:dyDescent="0.3">
      <c r="B18" s="2719"/>
      <c r="C18" s="2720"/>
      <c r="D18" s="2720"/>
      <c r="E18" s="1370"/>
      <c r="F18" s="1370"/>
      <c r="G18" s="1371"/>
      <c r="H18" s="1368">
        <f t="shared" si="0"/>
        <v>0</v>
      </c>
    </row>
    <row r="19" spans="2:8" s="57" customFormat="1" ht="18.75" x14ac:dyDescent="0.3">
      <c r="B19" s="2719"/>
      <c r="C19" s="2720"/>
      <c r="D19" s="2720"/>
      <c r="E19" s="1370"/>
      <c r="F19" s="1370"/>
      <c r="G19" s="1371"/>
      <c r="H19" s="1368">
        <f t="shared" si="0"/>
        <v>0</v>
      </c>
    </row>
    <row r="20" spans="2:8" s="57" customFormat="1" ht="18.75" x14ac:dyDescent="0.3">
      <c r="B20" s="2719"/>
      <c r="C20" s="2720"/>
      <c r="D20" s="2720"/>
      <c r="E20" s="1370"/>
      <c r="F20" s="1370"/>
      <c r="G20" s="1371"/>
      <c r="H20" s="1368">
        <f t="shared" si="0"/>
        <v>0</v>
      </c>
    </row>
    <row r="21" spans="2:8" s="57" customFormat="1" ht="18.75" x14ac:dyDescent="0.3">
      <c r="B21" s="2719"/>
      <c r="C21" s="2720"/>
      <c r="D21" s="2720"/>
      <c r="E21" s="1370"/>
      <c r="F21" s="1370"/>
      <c r="G21" s="1371"/>
      <c r="H21" s="1368">
        <f t="shared" si="0"/>
        <v>0</v>
      </c>
    </row>
    <row r="22" spans="2:8" s="57" customFormat="1" ht="18.75" x14ac:dyDescent="0.3">
      <c r="B22" s="2719"/>
      <c r="C22" s="2720"/>
      <c r="D22" s="2720"/>
      <c r="E22" s="1370"/>
      <c r="F22" s="1370"/>
      <c r="G22" s="1371"/>
      <c r="H22" s="1368">
        <f t="shared" si="0"/>
        <v>0</v>
      </c>
    </row>
    <row r="23" spans="2:8" s="57" customFormat="1" ht="18.75" x14ac:dyDescent="0.3">
      <c r="B23" s="2719"/>
      <c r="C23" s="2720"/>
      <c r="D23" s="2720"/>
      <c r="E23" s="1370"/>
      <c r="F23" s="1370"/>
      <c r="G23" s="1371"/>
      <c r="H23" s="1368">
        <f t="shared" si="0"/>
        <v>0</v>
      </c>
    </row>
    <row r="24" spans="2:8" s="57" customFormat="1" ht="18.75" x14ac:dyDescent="0.3">
      <c r="B24" s="2719"/>
      <c r="C24" s="2720"/>
      <c r="D24" s="2720"/>
      <c r="E24" s="1370"/>
      <c r="F24" s="1370"/>
      <c r="G24" s="1371"/>
      <c r="H24" s="1368">
        <f t="shared" si="0"/>
        <v>0</v>
      </c>
    </row>
    <row r="25" spans="2:8" s="57" customFormat="1" ht="18.75" x14ac:dyDescent="0.3">
      <c r="B25" s="2719"/>
      <c r="C25" s="2720"/>
      <c r="D25" s="2720"/>
      <c r="E25" s="1370"/>
      <c r="F25" s="1370"/>
      <c r="G25" s="1371"/>
      <c r="H25" s="136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15"/>
      <c r="C33" s="2716"/>
      <c r="D33" s="2716"/>
      <c r="E33" s="1364"/>
      <c r="F33" s="1364"/>
      <c r="G33" s="1364"/>
      <c r="H33" s="1366"/>
    </row>
    <row r="34" spans="2:8" x14ac:dyDescent="0.25">
      <c r="B34" s="2715"/>
      <c r="C34" s="2716"/>
      <c r="D34" s="2716"/>
      <c r="E34" s="1364"/>
      <c r="F34" s="1364"/>
      <c r="G34" s="1364"/>
      <c r="H34" s="1366"/>
    </row>
    <row r="35" spans="2:8" ht="15.75" thickBot="1" x14ac:dyDescent="0.3">
      <c r="B35" s="2717"/>
      <c r="C35" s="2718"/>
      <c r="D35" s="2718"/>
      <c r="E35" s="1365"/>
      <c r="F35" s="1365"/>
      <c r="G35" s="1365"/>
      <c r="H35" s="1367"/>
    </row>
    <row r="36" spans="2:8" ht="18.75" x14ac:dyDescent="0.3">
      <c r="G36" s="48" t="s">
        <v>443</v>
      </c>
      <c r="H36" s="64">
        <f>SUM(H13:H25)</f>
        <v>19075</v>
      </c>
    </row>
    <row r="37" spans="2:8" ht="18.75" x14ac:dyDescent="0.3">
      <c r="G37" s="48" t="s">
        <v>444</v>
      </c>
      <c r="H37" s="64">
        <f>+H36*0.16</f>
        <v>3052</v>
      </c>
    </row>
    <row r="38" spans="2:8" ht="19.5" thickBot="1" x14ac:dyDescent="0.35">
      <c r="G38" s="49" t="s">
        <v>445</v>
      </c>
      <c r="H38" s="65">
        <f>+H36+H37</f>
        <v>22127</v>
      </c>
    </row>
    <row r="40" spans="2:8" x14ac:dyDescent="0.25">
      <c r="B40" s="2709"/>
      <c r="C40" s="2709"/>
      <c r="D40" s="2709"/>
      <c r="E40" s="2709"/>
      <c r="F40" s="2709"/>
    </row>
    <row r="41" spans="2:8" x14ac:dyDescent="0.25">
      <c r="B41" s="2709"/>
      <c r="C41" s="2709"/>
      <c r="D41" s="2709"/>
      <c r="E41" s="2709"/>
      <c r="F41" s="2709"/>
    </row>
    <row r="42" spans="2:8" x14ac:dyDescent="0.25">
      <c r="B42" s="2714" t="s">
        <v>446</v>
      </c>
      <c r="C42" s="2714"/>
      <c r="D42" s="2714"/>
      <c r="E42" s="2714" t="s">
        <v>447</v>
      </c>
      <c r="F42" s="2714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7">
    <pageSetUpPr fitToPage="1"/>
  </sheetPr>
  <dimension ref="B1:H42"/>
  <sheetViews>
    <sheetView topLeftCell="A10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5703125" style="32" customWidth="1"/>
    <col min="4" max="4" width="14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1795</v>
      </c>
      <c r="E5" s="1350" t="s">
        <v>421</v>
      </c>
      <c r="F5" s="33" t="str">
        <f>VLOOKUP(F6,OBRAS!A1:B25,2,FALSE)</f>
        <v>LA VALENCIA</v>
      </c>
      <c r="G5" s="1670" t="s">
        <v>423</v>
      </c>
      <c r="H5" s="1674">
        <v>46175</v>
      </c>
    </row>
    <row r="6" spans="2:8" ht="15.75" thickBot="1" x14ac:dyDescent="0.3">
      <c r="B6" s="1669"/>
      <c r="C6" s="1671"/>
      <c r="D6" s="1673"/>
      <c r="E6" s="1351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276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ANDADOR DIAMANTE #510 COL. SAN JUANICO 1RA SECCION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38020</v>
      </c>
      <c r="H9" s="42"/>
    </row>
    <row r="10" spans="2:8" x14ac:dyDescent="0.25">
      <c r="B10" s="40" t="s">
        <v>427</v>
      </c>
      <c r="C10" s="38" t="str">
        <f>VLOOKUP(C7,'BASE DATOS'!A1:J110,2,FALSE)</f>
        <v>FIAD780302RDA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461 1673196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5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1796</v>
      </c>
      <c r="C13" s="1679"/>
      <c r="D13" s="1679"/>
      <c r="E13" s="60">
        <v>1</v>
      </c>
      <c r="F13" s="60" t="s">
        <v>449</v>
      </c>
      <c r="G13" s="62">
        <v>383.17</v>
      </c>
      <c r="H13" s="56">
        <f>+E13*G13</f>
        <v>383.17</v>
      </c>
    </row>
    <row r="14" spans="2:8" s="57" customFormat="1" ht="18.75" x14ac:dyDescent="0.3">
      <c r="B14" s="2719" t="s">
        <v>1797</v>
      </c>
      <c r="C14" s="2720"/>
      <c r="D14" s="2720"/>
      <c r="E14" s="1370">
        <v>1</v>
      </c>
      <c r="F14" s="1370" t="s">
        <v>449</v>
      </c>
      <c r="G14" s="1371">
        <v>379.5</v>
      </c>
      <c r="H14" s="1368">
        <f>+E14*G14</f>
        <v>379.5</v>
      </c>
    </row>
    <row r="15" spans="2:8" s="57" customFormat="1" ht="18.75" x14ac:dyDescent="0.3">
      <c r="B15" s="2719" t="s">
        <v>1798</v>
      </c>
      <c r="C15" s="2720"/>
      <c r="D15" s="2720"/>
      <c r="E15" s="1370">
        <v>1</v>
      </c>
      <c r="F15" s="1370" t="s">
        <v>449</v>
      </c>
      <c r="G15" s="1371">
        <v>435.23</v>
      </c>
      <c r="H15" s="1368">
        <f t="shared" ref="H15:H24" si="0">+E15*G15</f>
        <v>435.23</v>
      </c>
    </row>
    <row r="16" spans="2:8" s="57" customFormat="1" ht="18.75" x14ac:dyDescent="0.3">
      <c r="B16" s="2719" t="s">
        <v>1799</v>
      </c>
      <c r="C16" s="2720"/>
      <c r="D16" s="2720"/>
      <c r="E16" s="1370">
        <v>1</v>
      </c>
      <c r="F16" s="1370" t="s">
        <v>449</v>
      </c>
      <c r="G16" s="1371">
        <v>427.53</v>
      </c>
      <c r="H16" s="1368">
        <f t="shared" si="0"/>
        <v>427.53</v>
      </c>
    </row>
    <row r="17" spans="2:8" s="57" customFormat="1" ht="18.75" x14ac:dyDescent="0.3">
      <c r="B17" s="2719" t="s">
        <v>1800</v>
      </c>
      <c r="C17" s="2720"/>
      <c r="D17" s="2720"/>
      <c r="E17" s="1370">
        <v>1</v>
      </c>
      <c r="F17" s="1370" t="s">
        <v>449</v>
      </c>
      <c r="G17" s="1371">
        <v>538.63</v>
      </c>
      <c r="H17" s="1368">
        <f t="shared" si="0"/>
        <v>538.63</v>
      </c>
    </row>
    <row r="18" spans="2:8" s="57" customFormat="1" ht="18.75" x14ac:dyDescent="0.3">
      <c r="B18" s="2719" t="s">
        <v>1801</v>
      </c>
      <c r="C18" s="2720"/>
      <c r="D18" s="2720"/>
      <c r="E18" s="1370">
        <v>1</v>
      </c>
      <c r="F18" s="1370" t="s">
        <v>449</v>
      </c>
      <c r="G18" s="1371">
        <v>748.73</v>
      </c>
      <c r="H18" s="1368">
        <f t="shared" si="0"/>
        <v>748.73</v>
      </c>
    </row>
    <row r="19" spans="2:8" s="57" customFormat="1" ht="18.75" x14ac:dyDescent="0.3">
      <c r="B19" s="2719" t="s">
        <v>1802</v>
      </c>
      <c r="C19" s="2720"/>
      <c r="D19" s="2720"/>
      <c r="E19" s="1370">
        <v>1</v>
      </c>
      <c r="F19" s="1370" t="s">
        <v>449</v>
      </c>
      <c r="G19" s="1371">
        <v>29.33</v>
      </c>
      <c r="H19" s="1368">
        <f t="shared" si="0"/>
        <v>29.33</v>
      </c>
    </row>
    <row r="20" spans="2:8" s="57" customFormat="1" ht="18.75" x14ac:dyDescent="0.3">
      <c r="B20" s="2721" t="s">
        <v>806</v>
      </c>
      <c r="C20" s="2722"/>
      <c r="D20" s="2722"/>
      <c r="E20" s="1370"/>
      <c r="F20" s="1370"/>
      <c r="G20" s="1371"/>
      <c r="H20" s="1368">
        <f t="shared" si="0"/>
        <v>0</v>
      </c>
    </row>
    <row r="21" spans="2:8" s="57" customFormat="1" ht="18.75" x14ac:dyDescent="0.3">
      <c r="B21" s="2719"/>
      <c r="C21" s="2720"/>
      <c r="D21" s="2720"/>
      <c r="E21" s="1370"/>
      <c r="F21" s="1370"/>
      <c r="G21" s="1371"/>
      <c r="H21" s="1368">
        <f t="shared" si="0"/>
        <v>0</v>
      </c>
    </row>
    <row r="22" spans="2:8" s="57" customFormat="1" ht="18.75" x14ac:dyDescent="0.3">
      <c r="B22" s="2719"/>
      <c r="C22" s="2720"/>
      <c r="D22" s="2720"/>
      <c r="E22" s="1370"/>
      <c r="F22" s="1370"/>
      <c r="G22" s="1371"/>
      <c r="H22" s="1368">
        <f t="shared" si="0"/>
        <v>0</v>
      </c>
    </row>
    <row r="23" spans="2:8" s="57" customFormat="1" ht="18.75" x14ac:dyDescent="0.3">
      <c r="B23" s="2719"/>
      <c r="C23" s="2720"/>
      <c r="D23" s="2720"/>
      <c r="E23" s="1370"/>
      <c r="F23" s="1370"/>
      <c r="G23" s="1371"/>
      <c r="H23" s="1368">
        <f t="shared" si="0"/>
        <v>0</v>
      </c>
    </row>
    <row r="24" spans="2:8" s="57" customFormat="1" ht="18.75" x14ac:dyDescent="0.3">
      <c r="B24" s="2719"/>
      <c r="C24" s="2720"/>
      <c r="D24" s="2720"/>
      <c r="E24" s="1370"/>
      <c r="F24" s="1370"/>
      <c r="G24" s="1371"/>
      <c r="H24" s="1368">
        <f t="shared" si="0"/>
        <v>0</v>
      </c>
    </row>
    <row r="25" spans="2:8" s="57" customFormat="1" ht="18.75" x14ac:dyDescent="0.3">
      <c r="B25" s="2719"/>
      <c r="C25" s="2720"/>
      <c r="D25" s="2720"/>
      <c r="E25" s="1370"/>
      <c r="F25" s="1370"/>
      <c r="G25" s="1371"/>
      <c r="H25" s="136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15"/>
      <c r="C33" s="2716"/>
      <c r="D33" s="2716"/>
      <c r="E33" s="1364"/>
      <c r="F33" s="1364"/>
      <c r="G33" s="1364"/>
      <c r="H33" s="1366"/>
    </row>
    <row r="34" spans="2:8" x14ac:dyDescent="0.25">
      <c r="B34" s="2715"/>
      <c r="C34" s="2716"/>
      <c r="D34" s="2716"/>
      <c r="E34" s="1364"/>
      <c r="F34" s="1364"/>
      <c r="G34" s="1364"/>
      <c r="H34" s="1366"/>
    </row>
    <row r="35" spans="2:8" ht="15.75" thickBot="1" x14ac:dyDescent="0.3">
      <c r="B35" s="2717"/>
      <c r="C35" s="2718"/>
      <c r="D35" s="2718"/>
      <c r="E35" s="1365"/>
      <c r="F35" s="1365"/>
      <c r="G35" s="1365"/>
      <c r="H35" s="1367"/>
    </row>
    <row r="36" spans="2:8" ht="18.75" x14ac:dyDescent="0.3">
      <c r="G36" s="48" t="s">
        <v>443</v>
      </c>
      <c r="H36" s="64">
        <f>SUM(H13:H25)</f>
        <v>2942.12</v>
      </c>
    </row>
    <row r="37" spans="2:8" ht="18.75" x14ac:dyDescent="0.3">
      <c r="G37" s="48" t="s">
        <v>444</v>
      </c>
      <c r="H37" s="64">
        <f>+H36*0.16</f>
        <v>470.73919999999998</v>
      </c>
    </row>
    <row r="38" spans="2:8" ht="19.5" thickBot="1" x14ac:dyDescent="0.35">
      <c r="G38" s="49" t="s">
        <v>445</v>
      </c>
      <c r="H38" s="65">
        <f>+H36+H37</f>
        <v>3412.8591999999999</v>
      </c>
    </row>
    <row r="40" spans="2:8" x14ac:dyDescent="0.25">
      <c r="B40" s="2709"/>
      <c r="C40" s="2709"/>
      <c r="D40" s="2709"/>
      <c r="E40" s="2709"/>
      <c r="F40" s="2709"/>
    </row>
    <row r="41" spans="2:8" x14ac:dyDescent="0.25">
      <c r="B41" s="2709"/>
      <c r="C41" s="2709"/>
      <c r="D41" s="2709"/>
      <c r="E41" s="2709"/>
      <c r="F41" s="2709"/>
    </row>
    <row r="42" spans="2:8" x14ac:dyDescent="0.25">
      <c r="B42" s="2714" t="s">
        <v>446</v>
      </c>
      <c r="C42" s="2714"/>
      <c r="D42" s="2714"/>
      <c r="E42" s="2714" t="s">
        <v>447</v>
      </c>
      <c r="F42" s="2714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8">
    <pageSetUpPr fitToPage="1"/>
  </sheetPr>
  <dimension ref="B1:H42"/>
  <sheetViews>
    <sheetView topLeftCell="A2"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5703125" style="32" customWidth="1"/>
    <col min="4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1803</v>
      </c>
      <c r="E5" s="1361" t="s">
        <v>421</v>
      </c>
      <c r="F5" s="33" t="str">
        <f>VLOOKUP(F6,OBRAS!A1:B25,2,FALSE)</f>
        <v>LA VALENCIA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1362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1804</v>
      </c>
      <c r="D7" s="36"/>
      <c r="E7" s="36"/>
      <c r="F7" s="35" t="s">
        <v>429</v>
      </c>
      <c r="G7" s="36" t="e">
        <f>VLOOKUP(C7,'BASE DATOS'!A1:J107,7,FALSE)</f>
        <v>#N/A</v>
      </c>
      <c r="H7" s="41"/>
    </row>
    <row r="8" spans="2:8" x14ac:dyDescent="0.25">
      <c r="B8" s="40" t="s">
        <v>425</v>
      </c>
      <c r="C8" s="38" t="str">
        <f>VLOOKUP(C7,'BASE DATOS'!A1:J108,3,FALSE)</f>
        <v xml:space="preserve">CARR. PANAMERICANA #300 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APASEO EL ALTO, GTO.</v>
      </c>
      <c r="D9" s="38"/>
      <c r="E9" s="38"/>
      <c r="F9" s="37" t="s">
        <v>431</v>
      </c>
      <c r="G9" s="50">
        <f>VLOOKUP(C7,'BASE DATOS'!A1:J109,9,FALSE)</f>
        <v>38500</v>
      </c>
      <c r="H9" s="42"/>
    </row>
    <row r="10" spans="2:8" x14ac:dyDescent="0.25">
      <c r="B10" s="40" t="s">
        <v>427</v>
      </c>
      <c r="C10" s="38" t="str">
        <f>VLOOKUP(C7,'BASE DATOS'!A1:J110,2,FALSE)</f>
        <v>MACG710303D68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419 180 4461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6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1809</v>
      </c>
      <c r="C13" s="1679"/>
      <c r="D13" s="1679"/>
      <c r="E13" s="60">
        <v>1</v>
      </c>
      <c r="F13" s="60" t="s">
        <v>449</v>
      </c>
      <c r="G13" s="62">
        <v>4784.4827586206902</v>
      </c>
      <c r="H13" s="56">
        <f>+E13*G13</f>
        <v>4784.4827586206902</v>
      </c>
    </row>
    <row r="14" spans="2:8" s="57" customFormat="1" ht="18.75" x14ac:dyDescent="0.3">
      <c r="B14" s="2725" t="s">
        <v>939</v>
      </c>
      <c r="C14" s="2726"/>
      <c r="D14" s="2726"/>
      <c r="E14" s="1381"/>
      <c r="F14" s="1381"/>
      <c r="G14" s="1382"/>
      <c r="H14" s="1379">
        <f>+E14*G14</f>
        <v>0</v>
      </c>
    </row>
    <row r="15" spans="2:8" s="57" customFormat="1" ht="18.75" x14ac:dyDescent="0.3">
      <c r="B15" s="2723"/>
      <c r="C15" s="2724"/>
      <c r="D15" s="2724"/>
      <c r="E15" s="1381"/>
      <c r="F15" s="1381"/>
      <c r="G15" s="1382"/>
      <c r="H15" s="1379">
        <f t="shared" ref="H15:H24" si="0">+E15*G15</f>
        <v>0</v>
      </c>
    </row>
    <row r="16" spans="2:8" s="57" customFormat="1" ht="18.75" x14ac:dyDescent="0.3">
      <c r="B16" s="2723"/>
      <c r="C16" s="2724"/>
      <c r="D16" s="2724"/>
      <c r="E16" s="1381"/>
      <c r="F16" s="1381"/>
      <c r="G16" s="1382"/>
      <c r="H16" s="1379">
        <f t="shared" si="0"/>
        <v>0</v>
      </c>
    </row>
    <row r="17" spans="2:8" s="57" customFormat="1" ht="18.75" x14ac:dyDescent="0.3">
      <c r="B17" s="2723"/>
      <c r="C17" s="2724"/>
      <c r="D17" s="2724"/>
      <c r="E17" s="1381"/>
      <c r="F17" s="1381"/>
      <c r="G17" s="1382"/>
      <c r="H17" s="1379">
        <f t="shared" si="0"/>
        <v>0</v>
      </c>
    </row>
    <row r="18" spans="2:8" s="57" customFormat="1" ht="18.75" x14ac:dyDescent="0.3">
      <c r="B18" s="2723"/>
      <c r="C18" s="2724"/>
      <c r="D18" s="2724"/>
      <c r="E18" s="1381"/>
      <c r="F18" s="1381"/>
      <c r="G18" s="1382"/>
      <c r="H18" s="1379">
        <f t="shared" si="0"/>
        <v>0</v>
      </c>
    </row>
    <row r="19" spans="2:8" s="57" customFormat="1" ht="18.75" x14ac:dyDescent="0.3">
      <c r="B19" s="2723"/>
      <c r="C19" s="2724"/>
      <c r="D19" s="2724"/>
      <c r="E19" s="1381"/>
      <c r="F19" s="1381"/>
      <c r="G19" s="1382"/>
      <c r="H19" s="1379">
        <f t="shared" si="0"/>
        <v>0</v>
      </c>
    </row>
    <row r="20" spans="2:8" s="57" customFormat="1" ht="18.75" x14ac:dyDescent="0.3">
      <c r="B20" s="2723"/>
      <c r="C20" s="2724"/>
      <c r="D20" s="2724"/>
      <c r="E20" s="1381"/>
      <c r="F20" s="1381"/>
      <c r="G20" s="1382"/>
      <c r="H20" s="1379">
        <f t="shared" si="0"/>
        <v>0</v>
      </c>
    </row>
    <row r="21" spans="2:8" s="57" customFormat="1" ht="18.75" x14ac:dyDescent="0.3">
      <c r="B21" s="2723"/>
      <c r="C21" s="2724"/>
      <c r="D21" s="2724"/>
      <c r="E21" s="1381"/>
      <c r="F21" s="1381"/>
      <c r="G21" s="1382"/>
      <c r="H21" s="1379">
        <f t="shared" si="0"/>
        <v>0</v>
      </c>
    </row>
    <row r="22" spans="2:8" s="57" customFormat="1" ht="18.75" x14ac:dyDescent="0.3">
      <c r="B22" s="2723"/>
      <c r="C22" s="2724"/>
      <c r="D22" s="2724"/>
      <c r="E22" s="1381"/>
      <c r="F22" s="1381"/>
      <c r="G22" s="1382"/>
      <c r="H22" s="1379">
        <f t="shared" si="0"/>
        <v>0</v>
      </c>
    </row>
    <row r="23" spans="2:8" s="57" customFormat="1" ht="18.75" x14ac:dyDescent="0.3">
      <c r="B23" s="2723"/>
      <c r="C23" s="2724"/>
      <c r="D23" s="2724"/>
      <c r="E23" s="1381"/>
      <c r="F23" s="1381"/>
      <c r="G23" s="1382"/>
      <c r="H23" s="1379">
        <f t="shared" si="0"/>
        <v>0</v>
      </c>
    </row>
    <row r="24" spans="2:8" s="57" customFormat="1" ht="18.75" x14ac:dyDescent="0.3">
      <c r="B24" s="2723"/>
      <c r="C24" s="2724"/>
      <c r="D24" s="2724"/>
      <c r="E24" s="1381"/>
      <c r="F24" s="1381"/>
      <c r="G24" s="1382"/>
      <c r="H24" s="1379">
        <f t="shared" si="0"/>
        <v>0</v>
      </c>
    </row>
    <row r="25" spans="2:8" s="57" customFormat="1" ht="18.75" x14ac:dyDescent="0.3">
      <c r="B25" s="2723"/>
      <c r="C25" s="2724"/>
      <c r="D25" s="2724"/>
      <c r="E25" s="1381"/>
      <c r="F25" s="1381"/>
      <c r="G25" s="1382"/>
      <c r="H25" s="138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28"/>
      <c r="C33" s="2729"/>
      <c r="D33" s="2729"/>
      <c r="E33" s="1375"/>
      <c r="F33" s="1375"/>
      <c r="G33" s="1375"/>
      <c r="H33" s="1377"/>
    </row>
    <row r="34" spans="2:8" x14ac:dyDescent="0.25">
      <c r="B34" s="2728"/>
      <c r="C34" s="2729"/>
      <c r="D34" s="2729"/>
      <c r="E34" s="1375"/>
      <c r="F34" s="1375"/>
      <c r="G34" s="1375"/>
      <c r="H34" s="1377"/>
    </row>
    <row r="35" spans="2:8" ht="15.75" thickBot="1" x14ac:dyDescent="0.3">
      <c r="B35" s="2730"/>
      <c r="C35" s="2731"/>
      <c r="D35" s="2731"/>
      <c r="E35" s="1376"/>
      <c r="F35" s="1376"/>
      <c r="G35" s="1376"/>
      <c r="H35" s="1378"/>
    </row>
    <row r="36" spans="2:8" ht="18.75" x14ac:dyDescent="0.3">
      <c r="G36" s="48" t="s">
        <v>443</v>
      </c>
      <c r="H36" s="64">
        <f>SUM(H13:H25)</f>
        <v>4784.4827586206902</v>
      </c>
    </row>
    <row r="37" spans="2:8" ht="18.75" x14ac:dyDescent="0.3">
      <c r="G37" s="48" t="s">
        <v>444</v>
      </c>
      <c r="H37" s="64">
        <f>+H36*0.16</f>
        <v>765.51724137931046</v>
      </c>
    </row>
    <row r="38" spans="2:8" ht="19.5" thickBot="1" x14ac:dyDescent="0.35">
      <c r="G38" s="49" t="s">
        <v>445</v>
      </c>
      <c r="H38" s="65">
        <f>+H36+H37</f>
        <v>5550.0000000000009</v>
      </c>
    </row>
    <row r="40" spans="2:8" x14ac:dyDescent="0.25">
      <c r="B40" s="2716"/>
      <c r="C40" s="2716"/>
      <c r="D40" s="2716"/>
      <c r="E40" s="2716"/>
      <c r="F40" s="2716"/>
    </row>
    <row r="41" spans="2:8" x14ac:dyDescent="0.25">
      <c r="B41" s="2716"/>
      <c r="C41" s="2716"/>
      <c r="D41" s="2716"/>
      <c r="E41" s="2716"/>
      <c r="F41" s="2716"/>
    </row>
    <row r="42" spans="2:8" x14ac:dyDescent="0.25">
      <c r="B42" s="2727" t="s">
        <v>446</v>
      </c>
      <c r="C42" s="2727"/>
      <c r="D42" s="2727"/>
      <c r="E42" s="2727" t="s">
        <v>447</v>
      </c>
      <c r="F42" s="2727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9"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28515625" style="32" customWidth="1"/>
    <col min="4" max="4" width="15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-1938</v>
      </c>
      <c r="E5" s="1372" t="s">
        <v>421</v>
      </c>
      <c r="F5" s="33" t="str">
        <f>VLOOKUP(F6,OBRAS!A1:B25,2,FALSE)</f>
        <v>VALENC, ENSINO, TAJO</v>
      </c>
      <c r="G5" s="1670" t="s">
        <v>423</v>
      </c>
      <c r="H5" s="1674">
        <v>46167</v>
      </c>
    </row>
    <row r="6" spans="2:8" ht="15.75" thickBot="1" x14ac:dyDescent="0.3">
      <c r="B6" s="1669"/>
      <c r="C6" s="1671"/>
      <c r="D6" s="1673"/>
      <c r="E6" s="1373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DATOS'!A1:J107,7,FALSE)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DATOS'!A1:J108,3,FALSE)</f>
        <v>AV. MEXICO JAPON #412 INT. 55 MICROPARQUE INDUSTRIAL</v>
      </c>
      <c r="D8" s="38"/>
      <c r="E8" s="38"/>
      <c r="F8" s="37" t="s">
        <v>430</v>
      </c>
      <c r="G8" s="38" t="str">
        <f>VLOOKUP(C7,'BASE DATOS'!A1:J108,8,FALSE)</f>
        <v>LUBRICANTES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LBA880808D36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7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1810</v>
      </c>
      <c r="C13" s="1679"/>
      <c r="D13" s="1679"/>
      <c r="E13" s="60"/>
      <c r="F13" s="60"/>
      <c r="G13" s="62"/>
      <c r="H13" s="56">
        <f>+E13*G13</f>
        <v>0</v>
      </c>
    </row>
    <row r="14" spans="2:8" s="57" customFormat="1" ht="18.75" x14ac:dyDescent="0.3">
      <c r="B14" s="2739" t="s">
        <v>1811</v>
      </c>
      <c r="C14" s="2740"/>
      <c r="D14" s="2740"/>
      <c r="E14" s="1392">
        <f>19*6</f>
        <v>114</v>
      </c>
      <c r="F14" s="1392" t="s">
        <v>608</v>
      </c>
      <c r="G14" s="1393">
        <v>65</v>
      </c>
      <c r="H14" s="1390">
        <f>+E14*G14</f>
        <v>7410</v>
      </c>
    </row>
    <row r="15" spans="2:8" s="57" customFormat="1" ht="18.75" x14ac:dyDescent="0.3">
      <c r="B15" s="2739" t="s">
        <v>610</v>
      </c>
      <c r="C15" s="2740"/>
      <c r="D15" s="2740"/>
      <c r="E15" s="1392">
        <v>136</v>
      </c>
      <c r="F15" s="1392" t="s">
        <v>608</v>
      </c>
      <c r="G15" s="1393">
        <v>65</v>
      </c>
      <c r="H15" s="1390">
        <f t="shared" ref="H15:H24" si="0">+E15*G15</f>
        <v>8840</v>
      </c>
    </row>
    <row r="16" spans="2:8" s="57" customFormat="1" ht="18.75" x14ac:dyDescent="0.3">
      <c r="B16" s="2739" t="s">
        <v>609</v>
      </c>
      <c r="C16" s="2740"/>
      <c r="D16" s="2740"/>
      <c r="E16" s="1392">
        <v>750</v>
      </c>
      <c r="F16" s="1392" t="s">
        <v>608</v>
      </c>
      <c r="G16" s="1393">
        <v>65</v>
      </c>
      <c r="H16" s="1390">
        <f t="shared" si="0"/>
        <v>48750</v>
      </c>
    </row>
    <row r="17" spans="2:8" s="57" customFormat="1" ht="18.75" x14ac:dyDescent="0.3">
      <c r="B17" s="2737"/>
      <c r="C17" s="2738"/>
      <c r="D17" s="2738"/>
      <c r="E17" s="1392"/>
      <c r="F17" s="1392"/>
      <c r="G17" s="1393"/>
      <c r="H17" s="1390">
        <f t="shared" si="0"/>
        <v>0</v>
      </c>
    </row>
    <row r="18" spans="2:8" s="57" customFormat="1" ht="18.75" x14ac:dyDescent="0.3">
      <c r="B18" s="2737"/>
      <c r="C18" s="2738"/>
      <c r="D18" s="2738"/>
      <c r="E18" s="1392"/>
      <c r="F18" s="1392"/>
      <c r="G18" s="1393"/>
      <c r="H18" s="1390">
        <f t="shared" si="0"/>
        <v>0</v>
      </c>
    </row>
    <row r="19" spans="2:8" s="57" customFormat="1" ht="18.75" x14ac:dyDescent="0.3">
      <c r="B19" s="2737"/>
      <c r="C19" s="2738"/>
      <c r="D19" s="2738"/>
      <c r="E19" s="1392"/>
      <c r="F19" s="1392"/>
      <c r="G19" s="1393"/>
      <c r="H19" s="1390">
        <f t="shared" si="0"/>
        <v>0</v>
      </c>
    </row>
    <row r="20" spans="2:8" s="57" customFormat="1" ht="18.75" x14ac:dyDescent="0.3">
      <c r="B20" s="2737"/>
      <c r="C20" s="2738"/>
      <c r="D20" s="2738"/>
      <c r="E20" s="1392"/>
      <c r="F20" s="1392"/>
      <c r="G20" s="1393"/>
      <c r="H20" s="1390">
        <f t="shared" si="0"/>
        <v>0</v>
      </c>
    </row>
    <row r="21" spans="2:8" s="57" customFormat="1" ht="18.75" x14ac:dyDescent="0.3">
      <c r="B21" s="2737"/>
      <c r="C21" s="2738"/>
      <c r="D21" s="2738"/>
      <c r="E21" s="1392"/>
      <c r="F21" s="1392"/>
      <c r="G21" s="1393"/>
      <c r="H21" s="1390">
        <f t="shared" si="0"/>
        <v>0</v>
      </c>
    </row>
    <row r="22" spans="2:8" s="57" customFormat="1" ht="18.75" x14ac:dyDescent="0.3">
      <c r="B22" s="2737"/>
      <c r="C22" s="2738"/>
      <c r="D22" s="2738"/>
      <c r="E22" s="1392"/>
      <c r="F22" s="1392"/>
      <c r="G22" s="1393"/>
      <c r="H22" s="1390">
        <f t="shared" si="0"/>
        <v>0</v>
      </c>
    </row>
    <row r="23" spans="2:8" s="57" customFormat="1" ht="18.75" x14ac:dyDescent="0.3">
      <c r="B23" s="2737"/>
      <c r="C23" s="2738"/>
      <c r="D23" s="2738"/>
      <c r="E23" s="1392"/>
      <c r="F23" s="1392"/>
      <c r="G23" s="1393"/>
      <c r="H23" s="1390">
        <f t="shared" si="0"/>
        <v>0</v>
      </c>
    </row>
    <row r="24" spans="2:8" s="57" customFormat="1" ht="18.75" x14ac:dyDescent="0.3">
      <c r="B24" s="2737"/>
      <c r="C24" s="2738"/>
      <c r="D24" s="2738"/>
      <c r="E24" s="1392"/>
      <c r="F24" s="1392"/>
      <c r="G24" s="1393"/>
      <c r="H24" s="1390">
        <f t="shared" si="0"/>
        <v>0</v>
      </c>
    </row>
    <row r="25" spans="2:8" s="57" customFormat="1" ht="18.75" x14ac:dyDescent="0.3">
      <c r="B25" s="2737"/>
      <c r="C25" s="2738"/>
      <c r="D25" s="2738"/>
      <c r="E25" s="1392"/>
      <c r="F25" s="1392"/>
      <c r="G25" s="1393"/>
      <c r="H25" s="139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33"/>
      <c r="C33" s="2734"/>
      <c r="D33" s="2734"/>
      <c r="E33" s="1386"/>
      <c r="F33" s="1386"/>
      <c r="G33" s="1386"/>
      <c r="H33" s="1388"/>
    </row>
    <row r="34" spans="2:8" x14ac:dyDescent="0.25">
      <c r="B34" s="2733"/>
      <c r="C34" s="2734"/>
      <c r="D34" s="2734"/>
      <c r="E34" s="1386"/>
      <c r="F34" s="1386"/>
      <c r="G34" s="1386"/>
      <c r="H34" s="1388"/>
    </row>
    <row r="35" spans="2:8" ht="15.75" thickBot="1" x14ac:dyDescent="0.3">
      <c r="B35" s="2735"/>
      <c r="C35" s="2736"/>
      <c r="D35" s="2736"/>
      <c r="E35" s="1387"/>
      <c r="F35" s="1387"/>
      <c r="G35" s="1387"/>
      <c r="H35" s="1389"/>
    </row>
    <row r="36" spans="2:8" ht="18.75" x14ac:dyDescent="0.3">
      <c r="G36" s="48" t="s">
        <v>443</v>
      </c>
      <c r="H36" s="64">
        <f>SUM(H13:H25)</f>
        <v>65000</v>
      </c>
    </row>
    <row r="37" spans="2:8" ht="18.75" x14ac:dyDescent="0.3">
      <c r="G37" s="48" t="s">
        <v>444</v>
      </c>
      <c r="H37" s="64">
        <f>+H36*0.16</f>
        <v>10400</v>
      </c>
    </row>
    <row r="38" spans="2:8" ht="19.5" thickBot="1" x14ac:dyDescent="0.35">
      <c r="G38" s="49" t="s">
        <v>445</v>
      </c>
      <c r="H38" s="65">
        <f>+H36+H37</f>
        <v>75400</v>
      </c>
    </row>
    <row r="40" spans="2:8" x14ac:dyDescent="0.25">
      <c r="B40" s="2729"/>
      <c r="C40" s="2729"/>
      <c r="D40" s="2729"/>
      <c r="E40" s="2729"/>
      <c r="F40" s="2729"/>
    </row>
    <row r="41" spans="2:8" x14ac:dyDescent="0.25">
      <c r="B41" s="2729"/>
      <c r="C41" s="2729"/>
      <c r="D41" s="2729"/>
      <c r="E41" s="2729"/>
      <c r="F41" s="2729"/>
    </row>
    <row r="42" spans="2:8" x14ac:dyDescent="0.25">
      <c r="B42" s="2732" t="s">
        <v>446</v>
      </c>
      <c r="C42" s="2732"/>
      <c r="D42" s="2732"/>
      <c r="E42" s="2732" t="s">
        <v>447</v>
      </c>
      <c r="F42" s="2732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5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0">
    <tabColor rgb="FFFF99FF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85546875" style="32" customWidth="1"/>
    <col min="4" max="4" width="16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1812</v>
      </c>
      <c r="E5" s="1372" t="s">
        <v>421</v>
      </c>
      <c r="F5" s="33" t="str">
        <f>VLOOKUP(F6,OBRAS!A1:B25,2,FALSE)</f>
        <v>LA VALENCIA</v>
      </c>
      <c r="G5" s="1670" t="s">
        <v>423</v>
      </c>
      <c r="H5" s="1674">
        <v>46168</v>
      </c>
    </row>
    <row r="6" spans="2:8" ht="15.75" thickBot="1" x14ac:dyDescent="0.3">
      <c r="B6" s="1669"/>
      <c r="C6" s="1671"/>
      <c r="D6" s="1673"/>
      <c r="E6" s="1373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54</v>
      </c>
      <c r="D7" s="36"/>
      <c r="E7" s="36"/>
      <c r="F7" s="35" t="s">
        <v>429</v>
      </c>
      <c r="G7" s="36" t="str">
        <f>VLOOKUP(C7,'BASE DATOS'!A1:J107,7,FALSE)</f>
        <v>mspcelaya@hotmail.com</v>
      </c>
      <c r="H7" s="41"/>
    </row>
    <row r="8" spans="2:8" x14ac:dyDescent="0.25">
      <c r="B8" s="40" t="s">
        <v>425</v>
      </c>
      <c r="C8" s="38" t="str">
        <f>VLOOKUP(C7,'BASE DATOS'!A1:J108,3,FALSE)</f>
        <v>COL. ALAMOS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38024</v>
      </c>
      <c r="H9" s="42"/>
    </row>
    <row r="10" spans="2:8" x14ac:dyDescent="0.25">
      <c r="B10" s="40" t="s">
        <v>427</v>
      </c>
      <c r="C10" s="38" t="str">
        <f>VLOOKUP(C7,'BASE DATOS'!A1:J110,2,FALSE)</f>
        <v>MSP081218MVA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461 1718993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7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1813</v>
      </c>
      <c r="C13" s="1679"/>
      <c r="D13" s="1679"/>
      <c r="E13" s="60">
        <v>2</v>
      </c>
      <c r="F13" s="60" t="s">
        <v>449</v>
      </c>
      <c r="G13" s="62">
        <v>5332.76</v>
      </c>
      <c r="H13" s="56">
        <f>+E13*G13</f>
        <v>10665.52</v>
      </c>
    </row>
    <row r="14" spans="2:8" s="57" customFormat="1" ht="18.75" x14ac:dyDescent="0.3">
      <c r="B14" s="2741" t="s">
        <v>896</v>
      </c>
      <c r="C14" s="2742"/>
      <c r="D14" s="2742"/>
      <c r="E14" s="1392"/>
      <c r="F14" s="1392"/>
      <c r="G14" s="1393"/>
      <c r="H14" s="1390">
        <f>+E14*G14</f>
        <v>0</v>
      </c>
    </row>
    <row r="15" spans="2:8" s="57" customFormat="1" ht="18.75" x14ac:dyDescent="0.3">
      <c r="B15" s="2737"/>
      <c r="C15" s="2738"/>
      <c r="D15" s="2738"/>
      <c r="E15" s="1392"/>
      <c r="F15" s="1392"/>
      <c r="G15" s="1393"/>
      <c r="H15" s="1390">
        <f t="shared" ref="H15:H24" si="0">+E15*G15</f>
        <v>0</v>
      </c>
    </row>
    <row r="16" spans="2:8" s="57" customFormat="1" ht="18.75" x14ac:dyDescent="0.3">
      <c r="B16" s="2737"/>
      <c r="C16" s="2738"/>
      <c r="D16" s="2738"/>
      <c r="E16" s="1392"/>
      <c r="F16" s="1392"/>
      <c r="G16" s="1393"/>
      <c r="H16" s="1390">
        <f t="shared" si="0"/>
        <v>0</v>
      </c>
    </row>
    <row r="17" spans="2:8" s="57" customFormat="1" ht="18.75" x14ac:dyDescent="0.3">
      <c r="B17" s="2737"/>
      <c r="C17" s="2738"/>
      <c r="D17" s="2738"/>
      <c r="E17" s="1392"/>
      <c r="F17" s="1392"/>
      <c r="G17" s="1393"/>
      <c r="H17" s="1390">
        <f t="shared" si="0"/>
        <v>0</v>
      </c>
    </row>
    <row r="18" spans="2:8" s="57" customFormat="1" ht="18.75" x14ac:dyDescent="0.3">
      <c r="B18" s="2737"/>
      <c r="C18" s="2738"/>
      <c r="D18" s="2738"/>
      <c r="E18" s="1392"/>
      <c r="F18" s="1392"/>
      <c r="G18" s="1393"/>
      <c r="H18" s="1390">
        <f t="shared" si="0"/>
        <v>0</v>
      </c>
    </row>
    <row r="19" spans="2:8" s="57" customFormat="1" ht="18.75" x14ac:dyDescent="0.3">
      <c r="B19" s="2737"/>
      <c r="C19" s="2738"/>
      <c r="D19" s="2738"/>
      <c r="E19" s="1392"/>
      <c r="F19" s="1392"/>
      <c r="G19" s="1393"/>
      <c r="H19" s="1390">
        <f t="shared" si="0"/>
        <v>0</v>
      </c>
    </row>
    <row r="20" spans="2:8" s="57" customFormat="1" ht="18.75" x14ac:dyDescent="0.3">
      <c r="B20" s="2737"/>
      <c r="C20" s="2738"/>
      <c r="D20" s="2738"/>
      <c r="E20" s="1392"/>
      <c r="F20" s="1392"/>
      <c r="G20" s="1393"/>
      <c r="H20" s="1390">
        <f t="shared" si="0"/>
        <v>0</v>
      </c>
    </row>
    <row r="21" spans="2:8" s="57" customFormat="1" ht="18.75" x14ac:dyDescent="0.3">
      <c r="B21" s="2737"/>
      <c r="C21" s="2738"/>
      <c r="D21" s="2738"/>
      <c r="E21" s="1392"/>
      <c r="F21" s="1392"/>
      <c r="G21" s="1393"/>
      <c r="H21" s="1390">
        <f t="shared" si="0"/>
        <v>0</v>
      </c>
    </row>
    <row r="22" spans="2:8" s="57" customFormat="1" ht="18.75" x14ac:dyDescent="0.3">
      <c r="B22" s="2737"/>
      <c r="C22" s="2738"/>
      <c r="D22" s="2738"/>
      <c r="E22" s="1392"/>
      <c r="F22" s="1392"/>
      <c r="G22" s="1393"/>
      <c r="H22" s="1390">
        <f t="shared" si="0"/>
        <v>0</v>
      </c>
    </row>
    <row r="23" spans="2:8" s="57" customFormat="1" ht="18.75" x14ac:dyDescent="0.3">
      <c r="B23" s="2737"/>
      <c r="C23" s="2738"/>
      <c r="D23" s="2738"/>
      <c r="E23" s="1392"/>
      <c r="F23" s="1392"/>
      <c r="G23" s="1393"/>
      <c r="H23" s="1390">
        <f t="shared" si="0"/>
        <v>0</v>
      </c>
    </row>
    <row r="24" spans="2:8" s="57" customFormat="1" ht="18.75" x14ac:dyDescent="0.3">
      <c r="B24" s="2737"/>
      <c r="C24" s="2738"/>
      <c r="D24" s="2738"/>
      <c r="E24" s="1392"/>
      <c r="F24" s="1392"/>
      <c r="G24" s="1393"/>
      <c r="H24" s="1390">
        <f t="shared" si="0"/>
        <v>0</v>
      </c>
    </row>
    <row r="25" spans="2:8" s="57" customFormat="1" ht="18.75" x14ac:dyDescent="0.3">
      <c r="B25" s="2737"/>
      <c r="C25" s="2738"/>
      <c r="D25" s="2738"/>
      <c r="E25" s="1392"/>
      <c r="F25" s="1392"/>
      <c r="G25" s="1393"/>
      <c r="H25" s="139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33"/>
      <c r="C33" s="2734"/>
      <c r="D33" s="2734"/>
      <c r="E33" s="1386"/>
      <c r="F33" s="1386"/>
      <c r="G33" s="1386"/>
      <c r="H33" s="1388"/>
    </row>
    <row r="34" spans="2:8" x14ac:dyDescent="0.25">
      <c r="B34" s="2733"/>
      <c r="C34" s="2734"/>
      <c r="D34" s="2734"/>
      <c r="E34" s="1386"/>
      <c r="F34" s="1386"/>
      <c r="G34" s="1386"/>
      <c r="H34" s="1388"/>
    </row>
    <row r="35" spans="2:8" ht="15.75" thickBot="1" x14ac:dyDescent="0.3">
      <c r="B35" s="2735"/>
      <c r="C35" s="2736"/>
      <c r="D35" s="2736"/>
      <c r="E35" s="1387"/>
      <c r="F35" s="1387"/>
      <c r="G35" s="1387"/>
      <c r="H35" s="1389"/>
    </row>
    <row r="36" spans="2:8" ht="18.75" x14ac:dyDescent="0.3">
      <c r="G36" s="48" t="s">
        <v>443</v>
      </c>
      <c r="H36" s="64">
        <f>SUM(H13:H25)</f>
        <v>10665.52</v>
      </c>
    </row>
    <row r="37" spans="2:8" ht="18.75" x14ac:dyDescent="0.3">
      <c r="G37" s="48" t="s">
        <v>444</v>
      </c>
      <c r="H37" s="64">
        <f>+H36*0.16</f>
        <v>1706.4832000000001</v>
      </c>
    </row>
    <row r="38" spans="2:8" ht="19.5" thickBot="1" x14ac:dyDescent="0.35">
      <c r="G38" s="49" t="s">
        <v>445</v>
      </c>
      <c r="H38" s="65">
        <f>+H36+H37</f>
        <v>12372.003200000001</v>
      </c>
    </row>
    <row r="40" spans="2:8" x14ac:dyDescent="0.25">
      <c r="B40" s="2729"/>
      <c r="C40" s="2729"/>
      <c r="D40" s="2729"/>
      <c r="E40" s="2729"/>
      <c r="F40" s="2729"/>
    </row>
    <row r="41" spans="2:8" x14ac:dyDescent="0.25">
      <c r="B41" s="2729"/>
      <c r="C41" s="2729"/>
      <c r="D41" s="2729"/>
      <c r="E41" s="2729"/>
      <c r="F41" s="2729"/>
    </row>
    <row r="42" spans="2:8" x14ac:dyDescent="0.25">
      <c r="B42" s="2732" t="s">
        <v>446</v>
      </c>
      <c r="C42" s="2732"/>
      <c r="D42" s="2732"/>
      <c r="E42" s="2732" t="s">
        <v>447</v>
      </c>
      <c r="F42" s="2732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1">
    <tabColor rgb="FF993366"/>
    <pageSetUpPr fitToPage="1"/>
  </sheetPr>
  <dimension ref="B1:H44"/>
  <sheetViews>
    <sheetView topLeftCell="A14" workbookViewId="0">
      <selection activeCell="B13" sqref="B13:D13"/>
    </sheetView>
  </sheetViews>
  <sheetFormatPr baseColWidth="10" defaultRowHeight="15" x14ac:dyDescent="0.25"/>
  <cols>
    <col min="1" max="1" width="11.42578125" style="32"/>
    <col min="2" max="6" width="17.7109375" style="32" customWidth="1"/>
    <col min="7" max="7" width="18.14062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-1940</v>
      </c>
      <c r="E5" s="1383" t="s">
        <v>421</v>
      </c>
      <c r="F5" s="33" t="str">
        <f>VLOOKUP(F6,OBRAS!A1:B25,2,FALSE)</f>
        <v>VALENC, ENSINO, TAJO</v>
      </c>
      <c r="G5" s="1670" t="s">
        <v>423</v>
      </c>
      <c r="H5" s="1674">
        <v>46176</v>
      </c>
    </row>
    <row r="6" spans="2:8" ht="15.75" thickBot="1" x14ac:dyDescent="0.3">
      <c r="B6" s="1669"/>
      <c r="C6" s="1671"/>
      <c r="D6" s="1673"/>
      <c r="E6" s="1384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179</v>
      </c>
      <c r="D7" s="36"/>
      <c r="E7" s="36"/>
      <c r="F7" s="35" t="s">
        <v>429</v>
      </c>
      <c r="G7" s="36" t="str">
        <f>VLOOKUP(C7,'BASE DATOS'!A1:J107,7,FALSE)</f>
        <v>tallerllano972@hotmail.com</v>
      </c>
      <c r="H7" s="41"/>
    </row>
    <row r="8" spans="2:8" x14ac:dyDescent="0.25">
      <c r="B8" s="40" t="s">
        <v>425</v>
      </c>
      <c r="C8" s="38" t="str">
        <f>VLOOKUP(C7,'BASE DATOS'!A1:J108,3,FALSE)</f>
        <v>SANTOS DEGOLLADO #117 COL. CENTRO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38000</v>
      </c>
      <c r="H9" s="42"/>
    </row>
    <row r="10" spans="2:8" x14ac:dyDescent="0.25">
      <c r="B10" s="40" t="s">
        <v>427</v>
      </c>
      <c r="C10" s="38" t="str">
        <f>VLOOKUP(C7,'BASE DATOS'!A1:J110,2,FALSE)</f>
        <v>TITG050319CK5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461 1247705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8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1814</v>
      </c>
      <c r="C13" s="1679"/>
      <c r="D13" s="1679"/>
      <c r="E13" s="60">
        <v>1</v>
      </c>
      <c r="F13" s="60" t="s">
        <v>462</v>
      </c>
      <c r="G13" s="62">
        <v>13000</v>
      </c>
      <c r="H13" s="56">
        <f>+E13*G13</f>
        <v>13000</v>
      </c>
    </row>
    <row r="14" spans="2:8" s="57" customFormat="1" ht="18.75" x14ac:dyDescent="0.3">
      <c r="B14" s="2743" t="s">
        <v>809</v>
      </c>
      <c r="C14" s="2744"/>
      <c r="D14" s="2744"/>
      <c r="E14" s="1403">
        <v>1</v>
      </c>
      <c r="F14" s="1403" t="s">
        <v>449</v>
      </c>
      <c r="G14" s="1404">
        <v>7500</v>
      </c>
      <c r="H14" s="1401">
        <f>+E14*G14</f>
        <v>7500</v>
      </c>
    </row>
    <row r="15" spans="2:8" s="57" customFormat="1" ht="18.75" x14ac:dyDescent="0.3">
      <c r="B15" s="2743" t="s">
        <v>1815</v>
      </c>
      <c r="C15" s="2744"/>
      <c r="D15" s="2744"/>
      <c r="E15" s="1403">
        <v>1</v>
      </c>
      <c r="F15" s="1403" t="s">
        <v>462</v>
      </c>
      <c r="G15" s="1404">
        <v>8000</v>
      </c>
      <c r="H15" s="1401">
        <f t="shared" ref="H15:H24" si="0">+E15*G15</f>
        <v>8000</v>
      </c>
    </row>
    <row r="16" spans="2:8" s="57" customFormat="1" ht="18.75" x14ac:dyDescent="0.3">
      <c r="B16" s="2743" t="s">
        <v>809</v>
      </c>
      <c r="C16" s="2744"/>
      <c r="D16" s="2744"/>
      <c r="E16" s="1403">
        <v>1</v>
      </c>
      <c r="F16" s="1403" t="s">
        <v>449</v>
      </c>
      <c r="G16" s="1404">
        <v>6500</v>
      </c>
      <c r="H16" s="1401">
        <f t="shared" si="0"/>
        <v>6500</v>
      </c>
    </row>
    <row r="17" spans="2:8" s="57" customFormat="1" ht="18.75" x14ac:dyDescent="0.3">
      <c r="B17" s="2743" t="s">
        <v>1820</v>
      </c>
      <c r="C17" s="2744"/>
      <c r="D17" s="2744"/>
      <c r="E17" s="1403">
        <v>1</v>
      </c>
      <c r="F17" s="1403" t="s">
        <v>462</v>
      </c>
      <c r="G17" s="1404">
        <v>9000</v>
      </c>
      <c r="H17" s="1401">
        <f t="shared" si="0"/>
        <v>9000</v>
      </c>
    </row>
    <row r="18" spans="2:8" s="57" customFormat="1" ht="18.75" x14ac:dyDescent="0.3">
      <c r="B18" s="2743" t="s">
        <v>1816</v>
      </c>
      <c r="C18" s="2744"/>
      <c r="D18" s="2744"/>
      <c r="E18" s="1403">
        <v>1</v>
      </c>
      <c r="F18" s="1403" t="s">
        <v>449</v>
      </c>
      <c r="G18" s="1404">
        <v>3600</v>
      </c>
      <c r="H18" s="1401">
        <f t="shared" si="0"/>
        <v>3600</v>
      </c>
    </row>
    <row r="19" spans="2:8" s="57" customFormat="1" ht="18.75" x14ac:dyDescent="0.3">
      <c r="B19" s="2743" t="s">
        <v>1817</v>
      </c>
      <c r="C19" s="2744"/>
      <c r="D19" s="2744"/>
      <c r="E19" s="1403">
        <v>1</v>
      </c>
      <c r="F19" s="1403" t="s">
        <v>462</v>
      </c>
      <c r="G19" s="1404">
        <v>4000</v>
      </c>
      <c r="H19" s="1401">
        <f t="shared" si="0"/>
        <v>4000</v>
      </c>
    </row>
    <row r="20" spans="2:8" s="57" customFormat="1" ht="18.75" x14ac:dyDescent="0.3">
      <c r="B20" s="2743" t="s">
        <v>809</v>
      </c>
      <c r="C20" s="2744"/>
      <c r="D20" s="2744"/>
      <c r="E20" s="1403">
        <v>1</v>
      </c>
      <c r="F20" s="1403" t="s">
        <v>449</v>
      </c>
      <c r="G20" s="1404">
        <v>2600</v>
      </c>
      <c r="H20" s="1401">
        <f t="shared" si="0"/>
        <v>2600</v>
      </c>
    </row>
    <row r="21" spans="2:8" s="57" customFormat="1" ht="18.75" x14ac:dyDescent="0.3">
      <c r="B21" s="2743" t="s">
        <v>1818</v>
      </c>
      <c r="C21" s="2744"/>
      <c r="D21" s="2744"/>
      <c r="E21" s="1403">
        <v>1</v>
      </c>
      <c r="F21" s="1403" t="s">
        <v>462</v>
      </c>
      <c r="G21" s="1404">
        <v>1200</v>
      </c>
      <c r="H21" s="1401">
        <f t="shared" si="0"/>
        <v>1200</v>
      </c>
    </row>
    <row r="22" spans="2:8" s="57" customFormat="1" ht="18.75" x14ac:dyDescent="0.3">
      <c r="B22" s="2743" t="s">
        <v>1819</v>
      </c>
      <c r="C22" s="2744"/>
      <c r="D22" s="2744"/>
      <c r="E22" s="1403">
        <v>1</v>
      </c>
      <c r="F22" s="1403" t="s">
        <v>462</v>
      </c>
      <c r="G22" s="1404">
        <v>20000</v>
      </c>
      <c r="H22" s="1401">
        <f t="shared" si="0"/>
        <v>20000</v>
      </c>
    </row>
    <row r="23" spans="2:8" s="57" customFormat="1" ht="18.75" x14ac:dyDescent="0.3">
      <c r="B23" s="2743" t="s">
        <v>1816</v>
      </c>
      <c r="C23" s="2744"/>
      <c r="D23" s="2744"/>
      <c r="E23" s="1403">
        <v>1</v>
      </c>
      <c r="F23" s="1403" t="s">
        <v>449</v>
      </c>
      <c r="G23" s="1404">
        <v>12000</v>
      </c>
      <c r="H23" s="1401">
        <f t="shared" si="0"/>
        <v>12000</v>
      </c>
    </row>
    <row r="24" spans="2:8" s="57" customFormat="1" ht="18.75" x14ac:dyDescent="0.3">
      <c r="B24" s="2745" t="s">
        <v>806</v>
      </c>
      <c r="C24" s="2746"/>
      <c r="D24" s="2746"/>
      <c r="E24" s="1403"/>
      <c r="F24" s="1403"/>
      <c r="G24" s="1404"/>
      <c r="H24" s="1401">
        <f t="shared" si="0"/>
        <v>0</v>
      </c>
    </row>
    <row r="25" spans="2:8" s="57" customFormat="1" ht="18.75" x14ac:dyDescent="0.3">
      <c r="B25" s="2743"/>
      <c r="C25" s="2744"/>
      <c r="D25" s="2744"/>
      <c r="E25" s="1403"/>
      <c r="F25" s="1403"/>
      <c r="G25" s="1404"/>
      <c r="H25" s="140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48"/>
      <c r="C33" s="2749"/>
      <c r="D33" s="2749"/>
      <c r="E33" s="1397"/>
      <c r="F33" s="1397"/>
      <c r="G33" s="1397"/>
      <c r="H33" s="1399"/>
    </row>
    <row r="34" spans="2:8" x14ac:dyDescent="0.25">
      <c r="B34" s="2748"/>
      <c r="C34" s="2749"/>
      <c r="D34" s="2749"/>
      <c r="E34" s="1397"/>
      <c r="F34" s="1397"/>
      <c r="G34" s="1397"/>
      <c r="H34" s="1399"/>
    </row>
    <row r="35" spans="2:8" ht="15.75" thickBot="1" x14ac:dyDescent="0.3">
      <c r="B35" s="2750"/>
      <c r="C35" s="2751"/>
      <c r="D35" s="2751"/>
      <c r="E35" s="1398"/>
      <c r="F35" s="1398"/>
      <c r="G35" s="1398"/>
      <c r="H35" s="1400"/>
    </row>
    <row r="36" spans="2:8" ht="18.75" x14ac:dyDescent="0.3">
      <c r="G36" s="48" t="s">
        <v>443</v>
      </c>
      <c r="H36" s="64">
        <f>SUM(H13:H25)</f>
        <v>87400</v>
      </c>
    </row>
    <row r="37" spans="2:8" ht="18.75" x14ac:dyDescent="0.3">
      <c r="G37" s="48" t="s">
        <v>444</v>
      </c>
      <c r="H37" s="64">
        <f>+H36*0.16</f>
        <v>13984</v>
      </c>
    </row>
    <row r="38" spans="2:8" ht="18.75" x14ac:dyDescent="0.3">
      <c r="G38" s="75" t="s">
        <v>464</v>
      </c>
      <c r="H38" s="64">
        <f>+H36*1.25%</f>
        <v>1092.5</v>
      </c>
    </row>
    <row r="39" spans="2:8" ht="18.75" x14ac:dyDescent="0.3">
      <c r="G39" s="75" t="s">
        <v>525</v>
      </c>
      <c r="H39" s="64">
        <f>+H36*2%</f>
        <v>1748</v>
      </c>
    </row>
    <row r="40" spans="2:8" ht="19.5" thickBot="1" x14ac:dyDescent="0.35">
      <c r="G40" s="49" t="s">
        <v>445</v>
      </c>
      <c r="H40" s="65">
        <f>+H36+H37-H38-H39</f>
        <v>98543.5</v>
      </c>
    </row>
    <row r="42" spans="2:8" ht="15.75" x14ac:dyDescent="0.25">
      <c r="B42" s="2734"/>
      <c r="C42" s="2734"/>
      <c r="D42" s="2734"/>
      <c r="E42" s="2734"/>
      <c r="F42" s="2734"/>
      <c r="G42" s="227" t="s">
        <v>1010</v>
      </c>
      <c r="H42" s="1625">
        <f>+H40/2</f>
        <v>49271.75</v>
      </c>
    </row>
    <row r="43" spans="2:8" ht="19.5" thickBot="1" x14ac:dyDescent="0.35">
      <c r="B43" s="2734"/>
      <c r="C43" s="2734"/>
      <c r="D43" s="2734"/>
      <c r="E43" s="2734"/>
      <c r="F43" s="2734"/>
      <c r="G43" s="149" t="s">
        <v>635</v>
      </c>
      <c r="H43" s="1125">
        <f>+H40-H42</f>
        <v>49271.75</v>
      </c>
    </row>
    <row r="44" spans="2:8" ht="15.75" thickTop="1" x14ac:dyDescent="0.25">
      <c r="B44" s="2747" t="s">
        <v>446</v>
      </c>
      <c r="C44" s="2747"/>
      <c r="D44" s="2747"/>
      <c r="E44" s="2747" t="s">
        <v>447</v>
      </c>
      <c r="F44" s="2747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2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1824</v>
      </c>
      <c r="E5" s="1394" t="s">
        <v>421</v>
      </c>
      <c r="F5" s="33" t="str">
        <f>VLOOKUP(F6,OBRAS!A1:B25,2,FALSE)</f>
        <v>EL TAJO</v>
      </c>
      <c r="G5" s="1670" t="s">
        <v>423</v>
      </c>
      <c r="H5" s="1674">
        <v>46176</v>
      </c>
    </row>
    <row r="6" spans="2:8" ht="15.75" thickBot="1" x14ac:dyDescent="0.3">
      <c r="B6" s="1669"/>
      <c r="C6" s="1671"/>
      <c r="D6" s="1673"/>
      <c r="E6" s="1395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1821</v>
      </c>
      <c r="D7" s="36"/>
      <c r="E7" s="36"/>
      <c r="F7" s="35" t="s">
        <v>429</v>
      </c>
      <c r="G7" s="36">
        <f>VLOOKUP(C7,'BASE DATOS'!A1:J1107,7,FALSE)</f>
        <v>0</v>
      </c>
      <c r="H7" s="41"/>
    </row>
    <row r="8" spans="2:8" x14ac:dyDescent="0.25">
      <c r="B8" s="40" t="s">
        <v>425</v>
      </c>
      <c r="C8" s="38" t="str">
        <f>VLOOKUP(C7,'BASE DATOS'!A1:J1150,3,FALSE)</f>
        <v>CARR. ADJUNTAS DEL RIO #13</v>
      </c>
      <c r="D8" s="38"/>
      <c r="E8" s="38"/>
      <c r="F8" s="37" t="s">
        <v>430</v>
      </c>
      <c r="G8" s="38" t="str">
        <f>VLOOKUP(C7,'BASE DATOS'!A1:J118,8,FALSE)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DOLORES HIDALGO, GTO</v>
      </c>
      <c r="D9" s="38"/>
      <c r="E9" s="38"/>
      <c r="F9" s="37" t="s">
        <v>431</v>
      </c>
      <c r="G9" s="50">
        <f>VLOOKUP(C7,'BASE DATOS'!A1:J109,9,FALSE)</f>
        <v>37814</v>
      </c>
      <c r="H9" s="42"/>
    </row>
    <row r="10" spans="2:8" x14ac:dyDescent="0.25">
      <c r="B10" s="40" t="s">
        <v>427</v>
      </c>
      <c r="C10" s="38" t="str">
        <f>VLOOKUP(C7,'BASE DATOS'!A1:J110,2,FALSE)</f>
        <v>SORA830219R37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DE INCORPORACION FISCAL</v>
      </c>
      <c r="D11" s="38"/>
      <c r="E11" s="38"/>
      <c r="F11" s="37" t="s">
        <v>433</v>
      </c>
      <c r="G11" s="38">
        <f>VLOOKUP(C7,'BASE DATOS'!A1:J111,6,FALSE)</f>
        <v>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39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1825</v>
      </c>
      <c r="C13" s="1679"/>
      <c r="D13" s="1679"/>
      <c r="E13" s="60">
        <v>1</v>
      </c>
      <c r="F13" s="60" t="s">
        <v>462</v>
      </c>
      <c r="G13" s="62">
        <v>2000</v>
      </c>
      <c r="H13" s="56">
        <f>+E13*G13</f>
        <v>2000</v>
      </c>
    </row>
    <row r="14" spans="2:8" s="57" customFormat="1" ht="18.75" x14ac:dyDescent="0.3">
      <c r="B14" s="2759" t="s">
        <v>927</v>
      </c>
      <c r="C14" s="2760"/>
      <c r="D14" s="2760"/>
      <c r="E14" s="1411"/>
      <c r="F14" s="1411"/>
      <c r="G14" s="1412"/>
      <c r="H14" s="1409">
        <f>+E14*G14</f>
        <v>0</v>
      </c>
    </row>
    <row r="15" spans="2:8" s="57" customFormat="1" ht="18.75" x14ac:dyDescent="0.3">
      <c r="B15" s="2757"/>
      <c r="C15" s="2758"/>
      <c r="D15" s="2758"/>
      <c r="E15" s="1411"/>
      <c r="F15" s="1411"/>
      <c r="G15" s="1412"/>
      <c r="H15" s="1409">
        <f t="shared" ref="H15:H24" si="0">+E15*G15</f>
        <v>0</v>
      </c>
    </row>
    <row r="16" spans="2:8" s="57" customFormat="1" ht="18.75" x14ac:dyDescent="0.3">
      <c r="B16" s="2757"/>
      <c r="C16" s="2758"/>
      <c r="D16" s="2758"/>
      <c r="E16" s="1411"/>
      <c r="F16" s="1411"/>
      <c r="G16" s="1412"/>
      <c r="H16" s="1409">
        <f t="shared" si="0"/>
        <v>0</v>
      </c>
    </row>
    <row r="17" spans="2:8" s="57" customFormat="1" ht="18.75" x14ac:dyDescent="0.3">
      <c r="B17" s="2757"/>
      <c r="C17" s="2758"/>
      <c r="D17" s="2758"/>
      <c r="E17" s="1411"/>
      <c r="F17" s="1411"/>
      <c r="G17" s="1412"/>
      <c r="H17" s="1409">
        <f t="shared" si="0"/>
        <v>0</v>
      </c>
    </row>
    <row r="18" spans="2:8" s="57" customFormat="1" ht="18.75" x14ac:dyDescent="0.3">
      <c r="B18" s="2757"/>
      <c r="C18" s="2758"/>
      <c r="D18" s="2758"/>
      <c r="E18" s="1411"/>
      <c r="F18" s="1411"/>
      <c r="G18" s="1412"/>
      <c r="H18" s="1409">
        <f t="shared" si="0"/>
        <v>0</v>
      </c>
    </row>
    <row r="19" spans="2:8" s="57" customFormat="1" ht="18.75" x14ac:dyDescent="0.3">
      <c r="B19" s="2757"/>
      <c r="C19" s="2758"/>
      <c r="D19" s="2758"/>
      <c r="E19" s="1411"/>
      <c r="F19" s="1411"/>
      <c r="G19" s="1412"/>
      <c r="H19" s="1409">
        <f t="shared" si="0"/>
        <v>0</v>
      </c>
    </row>
    <row r="20" spans="2:8" s="57" customFormat="1" ht="18.75" x14ac:dyDescent="0.3">
      <c r="B20" s="2757"/>
      <c r="C20" s="2758"/>
      <c r="D20" s="2758"/>
      <c r="E20" s="1411"/>
      <c r="F20" s="1411"/>
      <c r="G20" s="1412"/>
      <c r="H20" s="1409">
        <f t="shared" si="0"/>
        <v>0</v>
      </c>
    </row>
    <row r="21" spans="2:8" s="57" customFormat="1" ht="18.75" x14ac:dyDescent="0.3">
      <c r="B21" s="2757"/>
      <c r="C21" s="2758"/>
      <c r="D21" s="2758"/>
      <c r="E21" s="1411"/>
      <c r="F21" s="1411"/>
      <c r="G21" s="1412"/>
      <c r="H21" s="1409">
        <f t="shared" si="0"/>
        <v>0</v>
      </c>
    </row>
    <row r="22" spans="2:8" s="57" customFormat="1" ht="18.75" x14ac:dyDescent="0.3">
      <c r="B22" s="2757"/>
      <c r="C22" s="2758"/>
      <c r="D22" s="2758"/>
      <c r="E22" s="1411"/>
      <c r="F22" s="1411"/>
      <c r="G22" s="1412"/>
      <c r="H22" s="1409">
        <f t="shared" si="0"/>
        <v>0</v>
      </c>
    </row>
    <row r="23" spans="2:8" s="57" customFormat="1" ht="18.75" x14ac:dyDescent="0.3">
      <c r="B23" s="2757"/>
      <c r="C23" s="2758"/>
      <c r="D23" s="2758"/>
      <c r="E23" s="1411"/>
      <c r="F23" s="1411"/>
      <c r="G23" s="1412"/>
      <c r="H23" s="1409">
        <f t="shared" si="0"/>
        <v>0</v>
      </c>
    </row>
    <row r="24" spans="2:8" s="57" customFormat="1" ht="18.75" x14ac:dyDescent="0.3">
      <c r="B24" s="2757"/>
      <c r="C24" s="2758"/>
      <c r="D24" s="2758"/>
      <c r="E24" s="1411"/>
      <c r="F24" s="1411"/>
      <c r="G24" s="1412"/>
      <c r="H24" s="1409">
        <f t="shared" si="0"/>
        <v>0</v>
      </c>
    </row>
    <row r="25" spans="2:8" s="57" customFormat="1" ht="18.75" x14ac:dyDescent="0.3">
      <c r="B25" s="2757"/>
      <c r="C25" s="2758"/>
      <c r="D25" s="2758"/>
      <c r="E25" s="1411"/>
      <c r="F25" s="1411"/>
      <c r="G25" s="1412"/>
      <c r="H25" s="141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53"/>
      <c r="C33" s="2754"/>
      <c r="D33" s="2754"/>
      <c r="E33" s="1405"/>
      <c r="F33" s="1405"/>
      <c r="G33" s="1405"/>
      <c r="H33" s="1407"/>
    </row>
    <row r="34" spans="2:8" x14ac:dyDescent="0.25">
      <c r="B34" s="2753"/>
      <c r="C34" s="2754"/>
      <c r="D34" s="2754"/>
      <c r="E34" s="1405"/>
      <c r="F34" s="1405"/>
      <c r="G34" s="1405"/>
      <c r="H34" s="1407"/>
    </row>
    <row r="35" spans="2:8" ht="15.75" thickBot="1" x14ac:dyDescent="0.3">
      <c r="B35" s="2755"/>
      <c r="C35" s="2756"/>
      <c r="D35" s="2756"/>
      <c r="E35" s="1406"/>
      <c r="F35" s="1406"/>
      <c r="G35" s="1406"/>
      <c r="H35" s="1408"/>
    </row>
    <row r="36" spans="2:8" ht="18.75" x14ac:dyDescent="0.3">
      <c r="G36" s="48" t="s">
        <v>443</v>
      </c>
      <c r="H36" s="64">
        <f>SUM(H13:H25)</f>
        <v>2000</v>
      </c>
    </row>
    <row r="37" spans="2:8" ht="18.75" x14ac:dyDescent="0.3">
      <c r="G37" s="48" t="s">
        <v>444</v>
      </c>
      <c r="H37" s="64">
        <f>+H36*0.16</f>
        <v>320</v>
      </c>
    </row>
    <row r="38" spans="2:8" ht="19.5" thickBot="1" x14ac:dyDescent="0.35">
      <c r="G38" s="49" t="s">
        <v>445</v>
      </c>
      <c r="H38" s="65">
        <f>+H36+H37</f>
        <v>2320</v>
      </c>
    </row>
    <row r="40" spans="2:8" x14ac:dyDescent="0.25">
      <c r="B40" s="2749"/>
      <c r="C40" s="2749"/>
      <c r="D40" s="2749"/>
      <c r="E40" s="2749"/>
      <c r="F40" s="2749"/>
    </row>
    <row r="41" spans="2:8" x14ac:dyDescent="0.25">
      <c r="B41" s="2749"/>
      <c r="C41" s="2749"/>
      <c r="D41" s="2749"/>
      <c r="E41" s="2749"/>
      <c r="F41" s="2749"/>
    </row>
    <row r="42" spans="2:8" x14ac:dyDescent="0.25">
      <c r="B42" s="2752" t="s">
        <v>446</v>
      </c>
      <c r="C42" s="2752"/>
      <c r="D42" s="2752"/>
      <c r="E42" s="2752" t="s">
        <v>447</v>
      </c>
      <c r="F42" s="2752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3">
    <tabColor theme="9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1826</v>
      </c>
      <c r="E5" s="1413" t="s">
        <v>421</v>
      </c>
      <c r="F5" s="33" t="str">
        <f>VLOOKUP(F6,OBRAS!A1:B25,2,FALSE)</f>
        <v>LA VALENCIA</v>
      </c>
      <c r="G5" s="1670" t="s">
        <v>423</v>
      </c>
      <c r="H5" s="1674">
        <v>46169</v>
      </c>
    </row>
    <row r="6" spans="2:8" ht="15.75" thickBot="1" x14ac:dyDescent="0.3">
      <c r="B6" s="1669"/>
      <c r="C6" s="1671"/>
      <c r="D6" s="1673"/>
      <c r="E6" s="1414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688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MIGUEL ALEMAN 110 KM 12.5 COL. LA FE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NICOLAS DE LOS GARZA, NL</v>
      </c>
      <c r="D9" s="38"/>
      <c r="E9" s="38"/>
      <c r="F9" s="37" t="s">
        <v>431</v>
      </c>
      <c r="G9" s="50">
        <f>VLOOKUP(C7,'BASE DATOS'!A1:J109,9,FALSE)</f>
        <v>66477</v>
      </c>
      <c r="H9" s="42"/>
    </row>
    <row r="10" spans="2:8" x14ac:dyDescent="0.25">
      <c r="B10" s="40" t="s">
        <v>427</v>
      </c>
      <c r="C10" s="38" t="str">
        <f>VLOOKUP(C7,'BASE DATOS'!A1:J110,2,FALSE)</f>
        <v>MAQ840621I76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477 730 1264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1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1827</v>
      </c>
      <c r="C13" s="1679"/>
      <c r="D13" s="1679"/>
      <c r="E13" s="60">
        <v>1</v>
      </c>
      <c r="F13" s="60" t="s">
        <v>449</v>
      </c>
      <c r="G13" s="62">
        <v>750</v>
      </c>
      <c r="H13" s="56">
        <f>+E13*G13</f>
        <v>750</v>
      </c>
    </row>
    <row r="14" spans="2:8" s="57" customFormat="1" ht="18.75" x14ac:dyDescent="0.3">
      <c r="B14" s="2766" t="s">
        <v>1828</v>
      </c>
      <c r="C14" s="2767"/>
      <c r="D14" s="2767"/>
      <c r="E14" s="1425"/>
      <c r="F14" s="1425"/>
      <c r="G14" s="1426"/>
      <c r="H14" s="1423">
        <f>+E14*G14</f>
        <v>0</v>
      </c>
    </row>
    <row r="15" spans="2:8" s="57" customFormat="1" ht="18.75" x14ac:dyDescent="0.3">
      <c r="B15" s="2766" t="s">
        <v>1829</v>
      </c>
      <c r="C15" s="2767"/>
      <c r="D15" s="2767"/>
      <c r="E15" s="1425">
        <v>1</v>
      </c>
      <c r="F15" s="1425" t="s">
        <v>462</v>
      </c>
      <c r="G15" s="1426">
        <v>1800</v>
      </c>
      <c r="H15" s="1423">
        <f t="shared" ref="H15:H24" si="0">+E15*G15</f>
        <v>1800</v>
      </c>
    </row>
    <row r="16" spans="2:8" s="57" customFormat="1" ht="18.75" x14ac:dyDescent="0.3">
      <c r="B16" s="2766" t="s">
        <v>1830</v>
      </c>
      <c r="C16" s="2767"/>
      <c r="D16" s="2767"/>
      <c r="E16" s="1425">
        <v>1</v>
      </c>
      <c r="F16" s="1425" t="s">
        <v>449</v>
      </c>
      <c r="G16" s="1426">
        <v>1357.55</v>
      </c>
      <c r="H16" s="1423">
        <f t="shared" si="0"/>
        <v>1357.55</v>
      </c>
    </row>
    <row r="17" spans="2:8" s="57" customFormat="1" ht="18.75" x14ac:dyDescent="0.3">
      <c r="B17" s="2766" t="s">
        <v>1831</v>
      </c>
      <c r="C17" s="2767"/>
      <c r="D17" s="2767"/>
      <c r="E17" s="1425">
        <v>30</v>
      </c>
      <c r="F17" s="1425" t="s">
        <v>449</v>
      </c>
      <c r="G17" s="1426">
        <v>51.575666666666663</v>
      </c>
      <c r="H17" s="1423">
        <f t="shared" si="0"/>
        <v>1547.27</v>
      </c>
    </row>
    <row r="18" spans="2:8" s="57" customFormat="1" ht="18.75" x14ac:dyDescent="0.3">
      <c r="B18" s="2766" t="s">
        <v>851</v>
      </c>
      <c r="C18" s="2767"/>
      <c r="D18" s="2767"/>
      <c r="E18" s="1425">
        <v>1</v>
      </c>
      <c r="F18" s="1425" t="s">
        <v>462</v>
      </c>
      <c r="G18" s="1426">
        <v>3880</v>
      </c>
      <c r="H18" s="1423">
        <f t="shared" si="0"/>
        <v>3880</v>
      </c>
    </row>
    <row r="19" spans="2:8" s="57" customFormat="1" ht="18.75" x14ac:dyDescent="0.3">
      <c r="B19" s="2768" t="s">
        <v>1832</v>
      </c>
      <c r="C19" s="2769"/>
      <c r="D19" s="2769"/>
      <c r="E19" s="1425"/>
      <c r="F19" s="1425"/>
      <c r="G19" s="1426"/>
      <c r="H19" s="1423">
        <f t="shared" si="0"/>
        <v>0</v>
      </c>
    </row>
    <row r="20" spans="2:8" s="57" customFormat="1" ht="18.75" x14ac:dyDescent="0.3">
      <c r="B20" s="2766"/>
      <c r="C20" s="2767"/>
      <c r="D20" s="2767"/>
      <c r="E20" s="1425"/>
      <c r="F20" s="1425"/>
      <c r="G20" s="1426"/>
      <c r="H20" s="1423">
        <f t="shared" si="0"/>
        <v>0</v>
      </c>
    </row>
    <row r="21" spans="2:8" s="57" customFormat="1" ht="18.75" x14ac:dyDescent="0.3">
      <c r="B21" s="2766"/>
      <c r="C21" s="2767"/>
      <c r="D21" s="2767"/>
      <c r="E21" s="1425"/>
      <c r="F21" s="1425"/>
      <c r="G21" s="1426"/>
      <c r="H21" s="1423">
        <f t="shared" si="0"/>
        <v>0</v>
      </c>
    </row>
    <row r="22" spans="2:8" s="57" customFormat="1" ht="18.75" x14ac:dyDescent="0.3">
      <c r="B22" s="2766"/>
      <c r="C22" s="2767"/>
      <c r="D22" s="2767"/>
      <c r="E22" s="1425"/>
      <c r="F22" s="1425"/>
      <c r="G22" s="1426"/>
      <c r="H22" s="1423">
        <f t="shared" si="0"/>
        <v>0</v>
      </c>
    </row>
    <row r="23" spans="2:8" s="57" customFormat="1" ht="18.75" x14ac:dyDescent="0.3">
      <c r="B23" s="2766"/>
      <c r="C23" s="2767"/>
      <c r="D23" s="2767"/>
      <c r="E23" s="1425"/>
      <c r="F23" s="1425"/>
      <c r="G23" s="1426"/>
      <c r="H23" s="1423">
        <f t="shared" si="0"/>
        <v>0</v>
      </c>
    </row>
    <row r="24" spans="2:8" s="57" customFormat="1" ht="18.75" x14ac:dyDescent="0.3">
      <c r="B24" s="2766"/>
      <c r="C24" s="2767"/>
      <c r="D24" s="2767"/>
      <c r="E24" s="1425"/>
      <c r="F24" s="1425"/>
      <c r="G24" s="1426"/>
      <c r="H24" s="1423">
        <f t="shared" si="0"/>
        <v>0</v>
      </c>
    </row>
    <row r="25" spans="2:8" s="57" customFormat="1" ht="18.75" x14ac:dyDescent="0.3">
      <c r="B25" s="2766"/>
      <c r="C25" s="2767"/>
      <c r="D25" s="2767"/>
      <c r="E25" s="1425"/>
      <c r="F25" s="1425"/>
      <c r="G25" s="1426"/>
      <c r="H25" s="1424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62"/>
      <c r="C33" s="2763"/>
      <c r="D33" s="2763"/>
      <c r="E33" s="1419"/>
      <c r="F33" s="1419"/>
      <c r="G33" s="1419"/>
      <c r="H33" s="1421"/>
    </row>
    <row r="34" spans="2:8" x14ac:dyDescent="0.25">
      <c r="B34" s="2762"/>
      <c r="C34" s="2763"/>
      <c r="D34" s="2763"/>
      <c r="E34" s="1419"/>
      <c r="F34" s="1419"/>
      <c r="G34" s="1419"/>
      <c r="H34" s="1421"/>
    </row>
    <row r="35" spans="2:8" ht="15.75" thickBot="1" x14ac:dyDescent="0.3">
      <c r="B35" s="2764"/>
      <c r="C35" s="2765"/>
      <c r="D35" s="2765"/>
      <c r="E35" s="1420"/>
      <c r="F35" s="1420"/>
      <c r="G35" s="1420"/>
      <c r="H35" s="1422"/>
    </row>
    <row r="36" spans="2:8" ht="18.75" x14ac:dyDescent="0.3">
      <c r="G36" s="48" t="s">
        <v>443</v>
      </c>
      <c r="H36" s="64">
        <f>SUM(H13:H25)</f>
        <v>9334.82</v>
      </c>
    </row>
    <row r="37" spans="2:8" ht="18.75" x14ac:dyDescent="0.3">
      <c r="G37" s="48" t="s">
        <v>444</v>
      </c>
      <c r="H37" s="64">
        <f>+H36*0.16</f>
        <v>1493.5712000000001</v>
      </c>
    </row>
    <row r="38" spans="2:8" ht="19.5" thickBot="1" x14ac:dyDescent="0.35">
      <c r="G38" s="49" t="s">
        <v>445</v>
      </c>
      <c r="H38" s="65">
        <f>+H36+H37</f>
        <v>10828.3912</v>
      </c>
    </row>
    <row r="40" spans="2:8" x14ac:dyDescent="0.25">
      <c r="B40" s="2754"/>
      <c r="C40" s="2754"/>
      <c r="D40" s="2754"/>
      <c r="E40" s="2754"/>
      <c r="F40" s="2754"/>
    </row>
    <row r="41" spans="2:8" x14ac:dyDescent="0.25">
      <c r="B41" s="2754"/>
      <c r="C41" s="2754"/>
      <c r="D41" s="2754"/>
      <c r="E41" s="2754"/>
      <c r="F41" s="2754"/>
    </row>
    <row r="42" spans="2:8" x14ac:dyDescent="0.25">
      <c r="B42" s="2761" t="s">
        <v>446</v>
      </c>
      <c r="C42" s="2761"/>
      <c r="D42" s="2761"/>
      <c r="E42" s="2761" t="s">
        <v>447</v>
      </c>
      <c r="F42" s="2761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5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4">
    <tabColor rgb="FFFF99FF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7109375" style="32" customWidth="1"/>
    <col min="4" max="4" width="14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1833</v>
      </c>
      <c r="E5" s="1413" t="s">
        <v>421</v>
      </c>
      <c r="F5" s="33" t="str">
        <f>VLOOKUP(F6,OBRAS!A1:B25,2,FALSE)</f>
        <v>EL ENSINO</v>
      </c>
      <c r="G5" s="1670" t="s">
        <v>423</v>
      </c>
      <c r="H5" s="1674">
        <v>46169</v>
      </c>
    </row>
    <row r="6" spans="2:8" ht="15.75" thickBot="1" x14ac:dyDescent="0.3">
      <c r="B6" s="1669"/>
      <c r="C6" s="1671"/>
      <c r="D6" s="1673"/>
      <c r="E6" s="1414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54</v>
      </c>
      <c r="D7" s="36"/>
      <c r="E7" s="36"/>
      <c r="F7" s="35" t="s">
        <v>429</v>
      </c>
      <c r="G7" s="36" t="str">
        <f>VLOOKUP(C7,'BASE DATOS'!A1:J107,7,FALSE)</f>
        <v>mspcelaya@hotmail.com</v>
      </c>
      <c r="H7" s="41"/>
    </row>
    <row r="8" spans="2:8" x14ac:dyDescent="0.25">
      <c r="B8" s="40" t="s">
        <v>425</v>
      </c>
      <c r="C8" s="38" t="str">
        <f>VLOOKUP(C7,'BASE DATOS'!A1:J108,3,FALSE)</f>
        <v>COL. ALAMOS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38024</v>
      </c>
      <c r="H9" s="42"/>
    </row>
    <row r="10" spans="2:8" x14ac:dyDescent="0.25">
      <c r="B10" s="40" t="s">
        <v>427</v>
      </c>
      <c r="C10" s="38" t="str">
        <f>VLOOKUP(C7,'BASE DATOS'!A1:J110,2,FALSE)</f>
        <v>MSP081218MVA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461 1718993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1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1834</v>
      </c>
      <c r="C13" s="1679"/>
      <c r="D13" s="1679"/>
      <c r="E13" s="60">
        <v>2</v>
      </c>
      <c r="F13" s="60" t="s">
        <v>449</v>
      </c>
      <c r="G13" s="62">
        <v>5332.76</v>
      </c>
      <c r="H13" s="56">
        <f>+E13*G13</f>
        <v>10665.52</v>
      </c>
    </row>
    <row r="14" spans="2:8" s="57" customFormat="1" ht="18.75" x14ac:dyDescent="0.3">
      <c r="B14" s="2768" t="s">
        <v>915</v>
      </c>
      <c r="C14" s="2769"/>
      <c r="D14" s="2769"/>
      <c r="E14" s="1425"/>
      <c r="F14" s="1425"/>
      <c r="G14" s="1426"/>
      <c r="H14" s="1423">
        <f>+E14*G14</f>
        <v>0</v>
      </c>
    </row>
    <row r="15" spans="2:8" s="57" customFormat="1" ht="18.75" x14ac:dyDescent="0.3">
      <c r="B15" s="2766"/>
      <c r="C15" s="2767"/>
      <c r="D15" s="2767"/>
      <c r="E15" s="1425"/>
      <c r="F15" s="1425"/>
      <c r="G15" s="1426"/>
      <c r="H15" s="1423">
        <f t="shared" ref="H15:H24" si="0">+E15*G15</f>
        <v>0</v>
      </c>
    </row>
    <row r="16" spans="2:8" s="57" customFormat="1" ht="18.75" x14ac:dyDescent="0.3">
      <c r="B16" s="2766"/>
      <c r="C16" s="2767"/>
      <c r="D16" s="2767"/>
      <c r="E16" s="1425"/>
      <c r="F16" s="1425"/>
      <c r="G16" s="1426"/>
      <c r="H16" s="1423">
        <f t="shared" si="0"/>
        <v>0</v>
      </c>
    </row>
    <row r="17" spans="2:8" s="57" customFormat="1" ht="18.75" x14ac:dyDescent="0.3">
      <c r="B17" s="2766"/>
      <c r="C17" s="2767"/>
      <c r="D17" s="2767"/>
      <c r="E17" s="1425"/>
      <c r="F17" s="1425"/>
      <c r="G17" s="1426"/>
      <c r="H17" s="1423">
        <f t="shared" si="0"/>
        <v>0</v>
      </c>
    </row>
    <row r="18" spans="2:8" s="57" customFormat="1" ht="18.75" x14ac:dyDescent="0.3">
      <c r="B18" s="2766"/>
      <c r="C18" s="2767"/>
      <c r="D18" s="2767"/>
      <c r="E18" s="1425"/>
      <c r="F18" s="1425"/>
      <c r="G18" s="1426"/>
      <c r="H18" s="1423">
        <f t="shared" si="0"/>
        <v>0</v>
      </c>
    </row>
    <row r="19" spans="2:8" s="57" customFormat="1" ht="18.75" x14ac:dyDescent="0.3">
      <c r="B19" s="2766"/>
      <c r="C19" s="2767"/>
      <c r="D19" s="2767"/>
      <c r="E19" s="1425"/>
      <c r="F19" s="1425"/>
      <c r="G19" s="1426"/>
      <c r="H19" s="1423">
        <f t="shared" si="0"/>
        <v>0</v>
      </c>
    </row>
    <row r="20" spans="2:8" s="57" customFormat="1" ht="18.75" x14ac:dyDescent="0.3">
      <c r="B20" s="2766"/>
      <c r="C20" s="2767"/>
      <c r="D20" s="2767"/>
      <c r="E20" s="1425"/>
      <c r="F20" s="1425"/>
      <c r="G20" s="1426"/>
      <c r="H20" s="1423">
        <f t="shared" si="0"/>
        <v>0</v>
      </c>
    </row>
    <row r="21" spans="2:8" s="57" customFormat="1" ht="18.75" x14ac:dyDescent="0.3">
      <c r="B21" s="2766"/>
      <c r="C21" s="2767"/>
      <c r="D21" s="2767"/>
      <c r="E21" s="1425"/>
      <c r="F21" s="1425"/>
      <c r="G21" s="1426"/>
      <c r="H21" s="1423">
        <f t="shared" si="0"/>
        <v>0</v>
      </c>
    </row>
    <row r="22" spans="2:8" s="57" customFormat="1" ht="18.75" x14ac:dyDescent="0.3">
      <c r="B22" s="2766"/>
      <c r="C22" s="2767"/>
      <c r="D22" s="2767"/>
      <c r="E22" s="1425"/>
      <c r="F22" s="1425"/>
      <c r="G22" s="1426"/>
      <c r="H22" s="1423">
        <f t="shared" si="0"/>
        <v>0</v>
      </c>
    </row>
    <row r="23" spans="2:8" s="57" customFormat="1" ht="18.75" x14ac:dyDescent="0.3">
      <c r="B23" s="2766"/>
      <c r="C23" s="2767"/>
      <c r="D23" s="2767"/>
      <c r="E23" s="1425"/>
      <c r="F23" s="1425"/>
      <c r="G23" s="1426"/>
      <c r="H23" s="1423">
        <f t="shared" si="0"/>
        <v>0</v>
      </c>
    </row>
    <row r="24" spans="2:8" s="57" customFormat="1" ht="18.75" x14ac:dyDescent="0.3">
      <c r="B24" s="2766"/>
      <c r="C24" s="2767"/>
      <c r="D24" s="2767"/>
      <c r="E24" s="1425"/>
      <c r="F24" s="1425"/>
      <c r="G24" s="1426"/>
      <c r="H24" s="1423">
        <f t="shared" si="0"/>
        <v>0</v>
      </c>
    </row>
    <row r="25" spans="2:8" s="57" customFormat="1" ht="18.75" x14ac:dyDescent="0.3">
      <c r="B25" s="2766"/>
      <c r="C25" s="2767"/>
      <c r="D25" s="2767"/>
      <c r="E25" s="1425"/>
      <c r="F25" s="1425"/>
      <c r="G25" s="1426"/>
      <c r="H25" s="1424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62"/>
      <c r="C33" s="2763"/>
      <c r="D33" s="2763"/>
      <c r="E33" s="1419"/>
      <c r="F33" s="1419"/>
      <c r="G33" s="1419"/>
      <c r="H33" s="1421"/>
    </row>
    <row r="34" spans="2:8" x14ac:dyDescent="0.25">
      <c r="B34" s="2762"/>
      <c r="C34" s="2763"/>
      <c r="D34" s="2763"/>
      <c r="E34" s="1419"/>
      <c r="F34" s="1419"/>
      <c r="G34" s="1419"/>
      <c r="H34" s="1421"/>
    </row>
    <row r="35" spans="2:8" ht="15.75" thickBot="1" x14ac:dyDescent="0.3">
      <c r="B35" s="2764"/>
      <c r="C35" s="2765"/>
      <c r="D35" s="2765"/>
      <c r="E35" s="1420"/>
      <c r="F35" s="1420"/>
      <c r="G35" s="1420"/>
      <c r="H35" s="1422"/>
    </row>
    <row r="36" spans="2:8" ht="18.75" x14ac:dyDescent="0.3">
      <c r="G36" s="48" t="s">
        <v>443</v>
      </c>
      <c r="H36" s="64">
        <f>SUM(H13:H25)</f>
        <v>10665.52</v>
      </c>
    </row>
    <row r="37" spans="2:8" ht="18.75" x14ac:dyDescent="0.3">
      <c r="G37" s="48" t="s">
        <v>444</v>
      </c>
      <c r="H37" s="64">
        <f>+H36*0.16</f>
        <v>1706.4832000000001</v>
      </c>
    </row>
    <row r="38" spans="2:8" ht="19.5" thickBot="1" x14ac:dyDescent="0.35">
      <c r="G38" s="49" t="s">
        <v>445</v>
      </c>
      <c r="H38" s="65">
        <f>+H36+H37</f>
        <v>12372.003200000001</v>
      </c>
    </row>
    <row r="40" spans="2:8" x14ac:dyDescent="0.25">
      <c r="B40" s="2754"/>
      <c r="C40" s="2754"/>
      <c r="D40" s="2754"/>
      <c r="E40" s="2754"/>
      <c r="F40" s="2754"/>
    </row>
    <row r="41" spans="2:8" x14ac:dyDescent="0.25">
      <c r="B41" s="2754"/>
      <c r="C41" s="2754"/>
      <c r="D41" s="2754"/>
      <c r="E41" s="2754"/>
      <c r="F41" s="2754"/>
    </row>
    <row r="42" spans="2:8" x14ac:dyDescent="0.25">
      <c r="B42" s="2761" t="s">
        <v>446</v>
      </c>
      <c r="C42" s="2761"/>
      <c r="D42" s="2761"/>
      <c r="E42" s="2761" t="s">
        <v>447</v>
      </c>
      <c r="F42" s="2761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5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1835</v>
      </c>
      <c r="E5" s="1413" t="s">
        <v>421</v>
      </c>
      <c r="F5" s="33" t="str">
        <f>VLOOKUP(F6,OBRAS!A1:B25,2,FALSE)</f>
        <v>LA VALENCIA</v>
      </c>
      <c r="G5" s="1670" t="s">
        <v>423</v>
      </c>
      <c r="H5" s="1674">
        <v>46153</v>
      </c>
    </row>
    <row r="6" spans="2:8" ht="15.75" thickBot="1" x14ac:dyDescent="0.3">
      <c r="B6" s="1669"/>
      <c r="C6" s="1671"/>
      <c r="D6" s="1673"/>
      <c r="E6" s="1414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330</v>
      </c>
      <c r="D7" s="36"/>
      <c r="E7" s="36"/>
      <c r="F7" s="35" t="s">
        <v>429</v>
      </c>
      <c r="G7" s="36" t="str">
        <f>VLOOKUP(C7,'BASE DATOS'!A1:J107,7,FALSE)</f>
        <v>tsm9807@prodigy.net.mx</v>
      </c>
      <c r="H7" s="41"/>
    </row>
    <row r="8" spans="2:8" x14ac:dyDescent="0.25">
      <c r="B8" s="40" t="s">
        <v>425</v>
      </c>
      <c r="C8" s="38" t="str">
        <f>VLOOKUP(C7,'BASE DATOS'!A1:J108,3,FALSE)</f>
        <v>AV. LAZARO CARDENAS #244 COL. LAS FLORES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38090</v>
      </c>
      <c r="H9" s="42"/>
    </row>
    <row r="10" spans="2:8" x14ac:dyDescent="0.25">
      <c r="B10" s="40" t="s">
        <v>427</v>
      </c>
      <c r="C10" s="38" t="str">
        <f>VLOOKUP(C7,'BASE DATOS'!A1:J110,2,FALSE)</f>
        <v>TCE980713UL0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461 6124755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1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1836</v>
      </c>
      <c r="C13" s="1679"/>
      <c r="D13" s="1679"/>
      <c r="E13" s="60">
        <v>1</v>
      </c>
      <c r="F13" s="60" t="s">
        <v>449</v>
      </c>
      <c r="G13" s="62">
        <v>9500</v>
      </c>
      <c r="H13" s="56">
        <f>+E13*G13</f>
        <v>9500</v>
      </c>
    </row>
    <row r="14" spans="2:8" s="57" customFormat="1" ht="18.75" x14ac:dyDescent="0.3">
      <c r="B14" s="2766" t="s">
        <v>1837</v>
      </c>
      <c r="C14" s="2767"/>
      <c r="D14" s="2767"/>
      <c r="E14" s="1425"/>
      <c r="F14" s="1425"/>
      <c r="G14" s="1426"/>
      <c r="H14" s="1423">
        <f>+E14*G14</f>
        <v>0</v>
      </c>
    </row>
    <row r="15" spans="2:8" s="57" customFormat="1" ht="18.75" x14ac:dyDescent="0.3">
      <c r="B15" s="2768" t="s">
        <v>896</v>
      </c>
      <c r="C15" s="2769"/>
      <c r="D15" s="2769"/>
      <c r="E15" s="1425"/>
      <c r="F15" s="1425"/>
      <c r="G15" s="1426"/>
      <c r="H15" s="1423">
        <f t="shared" ref="H15:H24" si="0">+E15*G15</f>
        <v>0</v>
      </c>
    </row>
    <row r="16" spans="2:8" s="57" customFormat="1" ht="18.75" x14ac:dyDescent="0.3">
      <c r="B16" s="2766"/>
      <c r="C16" s="2767"/>
      <c r="D16" s="2767"/>
      <c r="E16" s="1425"/>
      <c r="F16" s="1425"/>
      <c r="G16" s="1426"/>
      <c r="H16" s="1423">
        <f t="shared" si="0"/>
        <v>0</v>
      </c>
    </row>
    <row r="17" spans="2:8" s="57" customFormat="1" ht="18.75" x14ac:dyDescent="0.3">
      <c r="B17" s="2766"/>
      <c r="C17" s="2767"/>
      <c r="D17" s="2767"/>
      <c r="E17" s="1425"/>
      <c r="F17" s="1425"/>
      <c r="G17" s="1426"/>
      <c r="H17" s="1423">
        <f t="shared" si="0"/>
        <v>0</v>
      </c>
    </row>
    <row r="18" spans="2:8" s="57" customFormat="1" ht="18.75" x14ac:dyDescent="0.3">
      <c r="B18" s="2766"/>
      <c r="C18" s="2767"/>
      <c r="D18" s="2767"/>
      <c r="E18" s="1425"/>
      <c r="F18" s="1425"/>
      <c r="G18" s="1426"/>
      <c r="H18" s="1423">
        <f t="shared" si="0"/>
        <v>0</v>
      </c>
    </row>
    <row r="19" spans="2:8" s="57" customFormat="1" ht="18.75" x14ac:dyDescent="0.3">
      <c r="B19" s="2766"/>
      <c r="C19" s="2767"/>
      <c r="D19" s="2767"/>
      <c r="E19" s="1425"/>
      <c r="F19" s="1425"/>
      <c r="G19" s="1426"/>
      <c r="H19" s="1423">
        <f t="shared" si="0"/>
        <v>0</v>
      </c>
    </row>
    <row r="20" spans="2:8" s="57" customFormat="1" ht="18.75" x14ac:dyDescent="0.3">
      <c r="B20" s="2766"/>
      <c r="C20" s="2767"/>
      <c r="D20" s="2767"/>
      <c r="E20" s="1425"/>
      <c r="F20" s="1425"/>
      <c r="G20" s="1426"/>
      <c r="H20" s="1423">
        <f t="shared" si="0"/>
        <v>0</v>
      </c>
    </row>
    <row r="21" spans="2:8" s="57" customFormat="1" ht="18.75" x14ac:dyDescent="0.3">
      <c r="B21" s="2766"/>
      <c r="C21" s="2767"/>
      <c r="D21" s="2767"/>
      <c r="E21" s="1425"/>
      <c r="F21" s="1425"/>
      <c r="G21" s="1426"/>
      <c r="H21" s="1423">
        <f t="shared" si="0"/>
        <v>0</v>
      </c>
    </row>
    <row r="22" spans="2:8" s="57" customFormat="1" ht="18.75" x14ac:dyDescent="0.3">
      <c r="B22" s="2766"/>
      <c r="C22" s="2767"/>
      <c r="D22" s="2767"/>
      <c r="E22" s="1425"/>
      <c r="F22" s="1425"/>
      <c r="G22" s="1426"/>
      <c r="H22" s="1423">
        <f t="shared" si="0"/>
        <v>0</v>
      </c>
    </row>
    <row r="23" spans="2:8" s="57" customFormat="1" ht="18.75" x14ac:dyDescent="0.3">
      <c r="B23" s="2766"/>
      <c r="C23" s="2767"/>
      <c r="D23" s="2767"/>
      <c r="E23" s="1425"/>
      <c r="F23" s="1425"/>
      <c r="G23" s="1426"/>
      <c r="H23" s="1423">
        <f t="shared" si="0"/>
        <v>0</v>
      </c>
    </row>
    <row r="24" spans="2:8" s="57" customFormat="1" ht="18.75" x14ac:dyDescent="0.3">
      <c r="B24" s="2766"/>
      <c r="C24" s="2767"/>
      <c r="D24" s="2767"/>
      <c r="E24" s="1425"/>
      <c r="F24" s="1425"/>
      <c r="G24" s="1426"/>
      <c r="H24" s="1423">
        <f t="shared" si="0"/>
        <v>0</v>
      </c>
    </row>
    <row r="25" spans="2:8" s="57" customFormat="1" ht="18.75" x14ac:dyDescent="0.3">
      <c r="B25" s="2766"/>
      <c r="C25" s="2767"/>
      <c r="D25" s="2767"/>
      <c r="E25" s="1425"/>
      <c r="F25" s="1425"/>
      <c r="G25" s="1426"/>
      <c r="H25" s="1424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62"/>
      <c r="C33" s="2763"/>
      <c r="D33" s="2763"/>
      <c r="E33" s="1419"/>
      <c r="F33" s="1419"/>
      <c r="G33" s="1419"/>
      <c r="H33" s="1421"/>
    </row>
    <row r="34" spans="2:8" x14ac:dyDescent="0.25">
      <c r="B34" s="2762"/>
      <c r="C34" s="2763"/>
      <c r="D34" s="2763"/>
      <c r="E34" s="1419"/>
      <c r="F34" s="1419"/>
      <c r="G34" s="1419"/>
      <c r="H34" s="1421"/>
    </row>
    <row r="35" spans="2:8" ht="15.75" thickBot="1" x14ac:dyDescent="0.3">
      <c r="B35" s="2764"/>
      <c r="C35" s="2765"/>
      <c r="D35" s="2765"/>
      <c r="E35" s="1420"/>
      <c r="F35" s="1420"/>
      <c r="G35" s="1420"/>
      <c r="H35" s="1422"/>
    </row>
    <row r="36" spans="2:8" ht="18.75" x14ac:dyDescent="0.3">
      <c r="G36" s="48" t="s">
        <v>443</v>
      </c>
      <c r="H36" s="64">
        <f>SUM(H13:H25)</f>
        <v>9500</v>
      </c>
    </row>
    <row r="37" spans="2:8" ht="18.75" x14ac:dyDescent="0.3">
      <c r="G37" s="48" t="s">
        <v>444</v>
      </c>
      <c r="H37" s="64">
        <f>+H36*0.16</f>
        <v>1520</v>
      </c>
    </row>
    <row r="38" spans="2:8" ht="19.5" thickBot="1" x14ac:dyDescent="0.35">
      <c r="G38" s="49" t="s">
        <v>445</v>
      </c>
      <c r="H38" s="65">
        <f>+H36+H37</f>
        <v>11020</v>
      </c>
    </row>
    <row r="40" spans="2:8" x14ac:dyDescent="0.25">
      <c r="B40" s="2754"/>
      <c r="C40" s="2754"/>
      <c r="D40" s="2754"/>
      <c r="E40" s="2754"/>
      <c r="F40" s="2754"/>
    </row>
    <row r="41" spans="2:8" x14ac:dyDescent="0.25">
      <c r="B41" s="2754"/>
      <c r="C41" s="2754"/>
      <c r="D41" s="2754"/>
      <c r="E41" s="2754"/>
      <c r="F41" s="2754"/>
    </row>
    <row r="42" spans="2:8" x14ac:dyDescent="0.25">
      <c r="B42" s="2761" t="s">
        <v>446</v>
      </c>
      <c r="C42" s="2761"/>
      <c r="D42" s="2761"/>
      <c r="E42" s="2761" t="s">
        <v>447</v>
      </c>
      <c r="F42" s="2761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6"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7.42578125" style="32" customWidth="1"/>
    <col min="4" max="4" width="15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-1945</v>
      </c>
      <c r="E5" s="1413" t="s">
        <v>421</v>
      </c>
      <c r="F5" s="33" t="str">
        <f>VLOOKUP(F6,OBRAS!A1:B25,2,FALSE)</f>
        <v>VALENC, ENSINO, TAJO</v>
      </c>
      <c r="G5" s="1670" t="s">
        <v>423</v>
      </c>
      <c r="H5" s="1674">
        <v>46170</v>
      </c>
    </row>
    <row r="6" spans="2:8" ht="15.75" thickBot="1" x14ac:dyDescent="0.3">
      <c r="B6" s="1669"/>
      <c r="C6" s="1671"/>
      <c r="D6" s="1673"/>
      <c r="E6" s="1414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DATOS'!A1:J107,7,FALSE)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DATOS'!A1:J108,3,FALSE)</f>
        <v>AV. IRRIGACION #111-BIS COL. ALFREDO VAZQUEZ BONFIL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GAPA741116TQ6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1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786</v>
      </c>
      <c r="C13" s="1679"/>
      <c r="D13" s="1679"/>
      <c r="E13" s="60">
        <v>1</v>
      </c>
      <c r="F13" s="60" t="s">
        <v>449</v>
      </c>
      <c r="G13" s="62">
        <v>1034.48</v>
      </c>
      <c r="H13" s="56">
        <f>+E13*G13</f>
        <v>1034.48</v>
      </c>
    </row>
    <row r="14" spans="2:8" s="57" customFormat="1" ht="18.75" x14ac:dyDescent="0.3">
      <c r="B14" s="2768" t="s">
        <v>560</v>
      </c>
      <c r="C14" s="2769"/>
      <c r="D14" s="2769"/>
      <c r="E14" s="1425"/>
      <c r="F14" s="1425"/>
      <c r="G14" s="1426"/>
      <c r="H14" s="1423">
        <f>+E14*G14</f>
        <v>0</v>
      </c>
    </row>
    <row r="15" spans="2:8" s="57" customFormat="1" ht="18.75" x14ac:dyDescent="0.3">
      <c r="B15" s="2766" t="s">
        <v>786</v>
      </c>
      <c r="C15" s="2767"/>
      <c r="D15" s="2767"/>
      <c r="E15" s="1425">
        <v>1</v>
      </c>
      <c r="F15" s="1425" t="s">
        <v>449</v>
      </c>
      <c r="G15" s="1426">
        <v>1034.48</v>
      </c>
      <c r="H15" s="1423">
        <f t="shared" ref="H15:H24" si="0">+E15*G15</f>
        <v>1034.48</v>
      </c>
    </row>
    <row r="16" spans="2:8" s="57" customFormat="1" ht="18.75" x14ac:dyDescent="0.3">
      <c r="B16" s="2768" t="s">
        <v>1435</v>
      </c>
      <c r="C16" s="2769"/>
      <c r="D16" s="2769"/>
      <c r="E16" s="1425"/>
      <c r="F16" s="1425"/>
      <c r="G16" s="1426"/>
      <c r="H16" s="1423">
        <f t="shared" si="0"/>
        <v>0</v>
      </c>
    </row>
    <row r="17" spans="2:8" s="57" customFormat="1" ht="18.75" x14ac:dyDescent="0.3">
      <c r="B17" s="2766" t="s">
        <v>1691</v>
      </c>
      <c r="C17" s="2767"/>
      <c r="D17" s="2767"/>
      <c r="E17" s="1425">
        <v>2</v>
      </c>
      <c r="F17" s="1425" t="s">
        <v>449</v>
      </c>
      <c r="G17" s="1426">
        <v>1551.73</v>
      </c>
      <c r="H17" s="1423">
        <f t="shared" si="0"/>
        <v>3103.46</v>
      </c>
    </row>
    <row r="18" spans="2:8" s="57" customFormat="1" ht="18.75" x14ac:dyDescent="0.3">
      <c r="B18" s="2768" t="s">
        <v>814</v>
      </c>
      <c r="C18" s="2769"/>
      <c r="D18" s="2769"/>
      <c r="E18" s="1425"/>
      <c r="F18" s="1425"/>
      <c r="G18" s="1426"/>
      <c r="H18" s="1423">
        <f t="shared" si="0"/>
        <v>0</v>
      </c>
    </row>
    <row r="19" spans="2:8" s="57" customFormat="1" ht="18.75" x14ac:dyDescent="0.3">
      <c r="B19" s="2766"/>
      <c r="C19" s="2767"/>
      <c r="D19" s="2767"/>
      <c r="E19" s="1425"/>
      <c r="F19" s="1425"/>
      <c r="G19" s="1426"/>
      <c r="H19" s="1423">
        <f t="shared" si="0"/>
        <v>0</v>
      </c>
    </row>
    <row r="20" spans="2:8" s="57" customFormat="1" ht="18.75" x14ac:dyDescent="0.3">
      <c r="B20" s="2766"/>
      <c r="C20" s="2767"/>
      <c r="D20" s="2767"/>
      <c r="E20" s="1425"/>
      <c r="F20" s="1425"/>
      <c r="G20" s="1426"/>
      <c r="H20" s="1423">
        <f t="shared" si="0"/>
        <v>0</v>
      </c>
    </row>
    <row r="21" spans="2:8" s="57" customFormat="1" ht="18.75" x14ac:dyDescent="0.3">
      <c r="B21" s="2766"/>
      <c r="C21" s="2767"/>
      <c r="D21" s="2767"/>
      <c r="E21" s="1425"/>
      <c r="F21" s="1425"/>
      <c r="G21" s="1426"/>
      <c r="H21" s="1423">
        <f t="shared" si="0"/>
        <v>0</v>
      </c>
    </row>
    <row r="22" spans="2:8" s="57" customFormat="1" ht="18.75" x14ac:dyDescent="0.3">
      <c r="B22" s="2766"/>
      <c r="C22" s="2767"/>
      <c r="D22" s="2767"/>
      <c r="E22" s="1425"/>
      <c r="F22" s="1425"/>
      <c r="G22" s="1426"/>
      <c r="H22" s="1423">
        <f t="shared" si="0"/>
        <v>0</v>
      </c>
    </row>
    <row r="23" spans="2:8" s="57" customFormat="1" ht="18.75" x14ac:dyDescent="0.3">
      <c r="B23" s="2766"/>
      <c r="C23" s="2767"/>
      <c r="D23" s="2767"/>
      <c r="E23" s="1425"/>
      <c r="F23" s="1425"/>
      <c r="G23" s="1426"/>
      <c r="H23" s="1423">
        <f t="shared" si="0"/>
        <v>0</v>
      </c>
    </row>
    <row r="24" spans="2:8" s="57" customFormat="1" ht="18.75" x14ac:dyDescent="0.3">
      <c r="B24" s="2766"/>
      <c r="C24" s="2767"/>
      <c r="D24" s="2767"/>
      <c r="E24" s="1425"/>
      <c r="F24" s="1425"/>
      <c r="G24" s="1426"/>
      <c r="H24" s="1423">
        <f t="shared" si="0"/>
        <v>0</v>
      </c>
    </row>
    <row r="25" spans="2:8" s="57" customFormat="1" ht="18.75" x14ac:dyDescent="0.3">
      <c r="B25" s="2766"/>
      <c r="C25" s="2767"/>
      <c r="D25" s="2767"/>
      <c r="E25" s="1425"/>
      <c r="F25" s="1425"/>
      <c r="G25" s="1426"/>
      <c r="H25" s="1424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62"/>
      <c r="C33" s="2763"/>
      <c r="D33" s="2763"/>
      <c r="E33" s="1419"/>
      <c r="F33" s="1419"/>
      <c r="G33" s="1419"/>
      <c r="H33" s="1421"/>
    </row>
    <row r="34" spans="2:8" x14ac:dyDescent="0.25">
      <c r="B34" s="2762"/>
      <c r="C34" s="2763"/>
      <c r="D34" s="2763"/>
      <c r="E34" s="1419"/>
      <c r="F34" s="1419"/>
      <c r="G34" s="1419"/>
      <c r="H34" s="1421"/>
    </row>
    <row r="35" spans="2:8" ht="15.75" thickBot="1" x14ac:dyDescent="0.3">
      <c r="B35" s="2764"/>
      <c r="C35" s="2765"/>
      <c r="D35" s="2765"/>
      <c r="E35" s="1420"/>
      <c r="F35" s="1420"/>
      <c r="G35" s="1420"/>
      <c r="H35" s="1422"/>
    </row>
    <row r="36" spans="2:8" ht="18.75" x14ac:dyDescent="0.3">
      <c r="G36" s="48" t="s">
        <v>443</v>
      </c>
      <c r="H36" s="64">
        <f>SUM(H13:H25)</f>
        <v>5172.42</v>
      </c>
    </row>
    <row r="37" spans="2:8" ht="18.75" x14ac:dyDescent="0.3">
      <c r="G37" s="48" t="s">
        <v>444</v>
      </c>
      <c r="H37" s="64">
        <f>+H36*0.16</f>
        <v>827.58720000000005</v>
      </c>
    </row>
    <row r="38" spans="2:8" ht="19.5" thickBot="1" x14ac:dyDescent="0.35">
      <c r="G38" s="49" t="s">
        <v>445</v>
      </c>
      <c r="H38" s="65">
        <f>+H36+H37</f>
        <v>6000.0072</v>
      </c>
    </row>
    <row r="40" spans="2:8" x14ac:dyDescent="0.25">
      <c r="B40" s="2754"/>
      <c r="C40" s="2754"/>
      <c r="D40" s="2754"/>
      <c r="E40" s="2754"/>
      <c r="F40" s="2754"/>
    </row>
    <row r="41" spans="2:8" x14ac:dyDescent="0.25">
      <c r="B41" s="2754"/>
      <c r="C41" s="2754"/>
      <c r="D41" s="2754"/>
      <c r="E41" s="2754"/>
      <c r="F41" s="2754"/>
    </row>
    <row r="42" spans="2:8" x14ac:dyDescent="0.25">
      <c r="B42" s="2761" t="s">
        <v>446</v>
      </c>
      <c r="C42" s="2761"/>
      <c r="D42" s="2761"/>
      <c r="E42" s="2761" t="s">
        <v>447</v>
      </c>
      <c r="F42" s="2761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7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1838</v>
      </c>
      <c r="E5" s="1416" t="s">
        <v>421</v>
      </c>
      <c r="F5" s="33" t="str">
        <f>VLOOKUP(F6,OBRAS!A1:B25,2,FALSE)</f>
        <v>LA VALENCIA</v>
      </c>
      <c r="G5" s="1670" t="s">
        <v>423</v>
      </c>
      <c r="H5" s="1674">
        <v>46177</v>
      </c>
    </row>
    <row r="6" spans="2:8" ht="15.75" thickBot="1" x14ac:dyDescent="0.3">
      <c r="B6" s="1669"/>
      <c r="C6" s="1671"/>
      <c r="D6" s="1673"/>
      <c r="E6" s="1417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190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NAUCALPAN DE JUAREZ, MEX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MEXICO</v>
      </c>
      <c r="D9" s="38"/>
      <c r="E9" s="38"/>
      <c r="F9" s="37" t="s">
        <v>431</v>
      </c>
      <c r="G9" s="50">
        <f>VLOOKUP(C7,'BASE DATOS'!A1:J109,9,FALSE)</f>
        <v>53310</v>
      </c>
      <c r="H9" s="42"/>
    </row>
    <row r="10" spans="2:8" x14ac:dyDescent="0.25">
      <c r="B10" s="40" t="s">
        <v>427</v>
      </c>
      <c r="C10" s="38" t="str">
        <f>VLOOKUP(C7,'BASE DATOS'!A1:J110,2,FALSE)</f>
        <v>DEJ200819EYA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1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1839</v>
      </c>
      <c r="C13" s="1679"/>
      <c r="D13" s="1679"/>
      <c r="E13" s="60">
        <v>1</v>
      </c>
      <c r="F13" s="60" t="s">
        <v>462</v>
      </c>
      <c r="G13" s="62">
        <v>4000</v>
      </c>
      <c r="H13" s="56">
        <f>+E13*G13</f>
        <v>4000</v>
      </c>
    </row>
    <row r="14" spans="2:8" s="57" customFormat="1" ht="18.75" x14ac:dyDescent="0.3">
      <c r="B14" s="2770" t="s">
        <v>1840</v>
      </c>
      <c r="C14" s="2771"/>
      <c r="D14" s="2771"/>
      <c r="E14" s="1434">
        <v>1</v>
      </c>
      <c r="F14" s="1434" t="s">
        <v>462</v>
      </c>
      <c r="G14" s="1435">
        <v>1800</v>
      </c>
      <c r="H14" s="1432">
        <f>+E14*G14</f>
        <v>1800</v>
      </c>
    </row>
    <row r="15" spans="2:8" s="57" customFormat="1" ht="18.75" x14ac:dyDescent="0.3">
      <c r="B15" s="2770" t="s">
        <v>1841</v>
      </c>
      <c r="C15" s="2771"/>
      <c r="D15" s="2771"/>
      <c r="E15" s="1434"/>
      <c r="F15" s="1434"/>
      <c r="G15" s="1435"/>
      <c r="H15" s="1432">
        <f t="shared" ref="H15:H24" si="0">+E15*G15</f>
        <v>0</v>
      </c>
    </row>
    <row r="16" spans="2:8" s="57" customFormat="1" ht="18.75" x14ac:dyDescent="0.3">
      <c r="B16" s="2770" t="s">
        <v>1842</v>
      </c>
      <c r="C16" s="2771"/>
      <c r="D16" s="2771"/>
      <c r="E16" s="1434">
        <v>1</v>
      </c>
      <c r="F16" s="1434" t="s">
        <v>462</v>
      </c>
      <c r="G16" s="1435">
        <v>1500</v>
      </c>
      <c r="H16" s="1432">
        <f t="shared" si="0"/>
        <v>1500</v>
      </c>
    </row>
    <row r="17" spans="2:8" s="57" customFormat="1" ht="18.75" x14ac:dyDescent="0.3">
      <c r="B17" s="2770" t="s">
        <v>1843</v>
      </c>
      <c r="C17" s="2771"/>
      <c r="D17" s="2771"/>
      <c r="E17" s="1434"/>
      <c r="F17" s="1434"/>
      <c r="G17" s="1435"/>
      <c r="H17" s="1432">
        <f t="shared" si="0"/>
        <v>0</v>
      </c>
    </row>
    <row r="18" spans="2:8" s="57" customFormat="1" ht="18.75" x14ac:dyDescent="0.3">
      <c r="B18" s="2770" t="s">
        <v>1844</v>
      </c>
      <c r="C18" s="2771"/>
      <c r="D18" s="2771"/>
      <c r="E18" s="1434">
        <v>1</v>
      </c>
      <c r="F18" s="1434" t="s">
        <v>462</v>
      </c>
      <c r="G18" s="1435">
        <v>1450</v>
      </c>
      <c r="H18" s="1432">
        <f t="shared" si="0"/>
        <v>1450</v>
      </c>
    </row>
    <row r="19" spans="2:8" s="57" customFormat="1" ht="18.75" x14ac:dyDescent="0.3">
      <c r="B19" s="2772" t="s">
        <v>481</v>
      </c>
      <c r="C19" s="2773"/>
      <c r="D19" s="2773"/>
      <c r="E19" s="1434"/>
      <c r="F19" s="1434"/>
      <c r="G19" s="1435"/>
      <c r="H19" s="1432">
        <f t="shared" si="0"/>
        <v>0</v>
      </c>
    </row>
    <row r="20" spans="2:8" s="57" customFormat="1" ht="18.75" x14ac:dyDescent="0.3">
      <c r="B20" s="2770"/>
      <c r="C20" s="2771"/>
      <c r="D20" s="2771"/>
      <c r="E20" s="1434"/>
      <c r="F20" s="1434"/>
      <c r="G20" s="1435"/>
      <c r="H20" s="1432">
        <f t="shared" si="0"/>
        <v>0</v>
      </c>
    </row>
    <row r="21" spans="2:8" s="57" customFormat="1" ht="18.75" x14ac:dyDescent="0.3">
      <c r="B21" s="2770"/>
      <c r="C21" s="2771"/>
      <c r="D21" s="2771"/>
      <c r="E21" s="1434"/>
      <c r="F21" s="1434"/>
      <c r="G21" s="1435"/>
      <c r="H21" s="1432">
        <f t="shared" si="0"/>
        <v>0</v>
      </c>
    </row>
    <row r="22" spans="2:8" s="57" customFormat="1" ht="18.75" x14ac:dyDescent="0.3">
      <c r="B22" s="2770"/>
      <c r="C22" s="2771"/>
      <c r="D22" s="2771"/>
      <c r="E22" s="1434"/>
      <c r="F22" s="1434"/>
      <c r="G22" s="1435"/>
      <c r="H22" s="1432">
        <f t="shared" si="0"/>
        <v>0</v>
      </c>
    </row>
    <row r="23" spans="2:8" s="57" customFormat="1" ht="18.75" x14ac:dyDescent="0.3">
      <c r="B23" s="2770"/>
      <c r="C23" s="2771"/>
      <c r="D23" s="2771"/>
      <c r="E23" s="1434"/>
      <c r="F23" s="1434"/>
      <c r="G23" s="1435"/>
      <c r="H23" s="1432">
        <f t="shared" si="0"/>
        <v>0</v>
      </c>
    </row>
    <row r="24" spans="2:8" s="57" customFormat="1" ht="18.75" x14ac:dyDescent="0.3">
      <c r="B24" s="2770"/>
      <c r="C24" s="2771"/>
      <c r="D24" s="2771"/>
      <c r="E24" s="1434"/>
      <c r="F24" s="1434"/>
      <c r="G24" s="1435"/>
      <c r="H24" s="1432">
        <f t="shared" si="0"/>
        <v>0</v>
      </c>
    </row>
    <row r="25" spans="2:8" s="57" customFormat="1" ht="18.75" x14ac:dyDescent="0.3">
      <c r="B25" s="2770"/>
      <c r="C25" s="2771"/>
      <c r="D25" s="2771"/>
      <c r="E25" s="1434"/>
      <c r="F25" s="1434"/>
      <c r="G25" s="1435"/>
      <c r="H25" s="143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75"/>
      <c r="C33" s="2776"/>
      <c r="D33" s="2776"/>
      <c r="E33" s="1428"/>
      <c r="F33" s="1428"/>
      <c r="G33" s="1428"/>
      <c r="H33" s="1430"/>
    </row>
    <row r="34" spans="2:8" x14ac:dyDescent="0.25">
      <c r="B34" s="2775"/>
      <c r="C34" s="2776"/>
      <c r="D34" s="2776"/>
      <c r="E34" s="1428"/>
      <c r="F34" s="1428"/>
      <c r="G34" s="1428"/>
      <c r="H34" s="1430"/>
    </row>
    <row r="35" spans="2:8" ht="15.75" thickBot="1" x14ac:dyDescent="0.3">
      <c r="B35" s="2777"/>
      <c r="C35" s="2778"/>
      <c r="D35" s="2778"/>
      <c r="E35" s="1429"/>
      <c r="F35" s="1429"/>
      <c r="G35" s="1429"/>
      <c r="H35" s="1431"/>
    </row>
    <row r="36" spans="2:8" ht="18.75" x14ac:dyDescent="0.3">
      <c r="G36" s="48" t="s">
        <v>443</v>
      </c>
      <c r="H36" s="64">
        <f>SUM(H13:H25)</f>
        <v>8750</v>
      </c>
    </row>
    <row r="37" spans="2:8" ht="18.75" x14ac:dyDescent="0.3">
      <c r="G37" s="48" t="s">
        <v>444</v>
      </c>
      <c r="H37" s="64">
        <f>+H36*0.16</f>
        <v>1400</v>
      </c>
    </row>
    <row r="38" spans="2:8" ht="19.5" thickBot="1" x14ac:dyDescent="0.35">
      <c r="G38" s="49" t="s">
        <v>445</v>
      </c>
      <c r="H38" s="65">
        <f>+H36+H37</f>
        <v>10150</v>
      </c>
    </row>
    <row r="40" spans="2:8" x14ac:dyDescent="0.25">
      <c r="B40" s="2763"/>
      <c r="C40" s="2763"/>
      <c r="D40" s="2763"/>
      <c r="E40" s="2763"/>
      <c r="F40" s="2763"/>
    </row>
    <row r="41" spans="2:8" x14ac:dyDescent="0.25">
      <c r="B41" s="2763"/>
      <c r="C41" s="2763"/>
      <c r="D41" s="2763"/>
      <c r="E41" s="2763"/>
      <c r="F41" s="2763"/>
    </row>
    <row r="42" spans="2:8" x14ac:dyDescent="0.25">
      <c r="B42" s="2774" t="s">
        <v>446</v>
      </c>
      <c r="C42" s="2774"/>
      <c r="D42" s="2774"/>
      <c r="E42" s="2774" t="s">
        <v>447</v>
      </c>
      <c r="F42" s="2774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8">
    <pageSetUpPr fitToPage="1"/>
  </sheetPr>
  <dimension ref="B1:J42"/>
  <sheetViews>
    <sheetView topLeftCell="A2"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-1947</v>
      </c>
      <c r="E5" s="1416" t="s">
        <v>421</v>
      </c>
      <c r="F5" s="33" t="str">
        <f>VLOOKUP(F6,OBRAS!A1:B25,2,FALSE)</f>
        <v>VALENC, ENSINO, TAJO</v>
      </c>
      <c r="G5" s="1670" t="s">
        <v>423</v>
      </c>
      <c r="H5" s="1674">
        <v>46177</v>
      </c>
    </row>
    <row r="6" spans="2:8" ht="15.75" thickBot="1" x14ac:dyDescent="0.3">
      <c r="B6" s="1669"/>
      <c r="C6" s="1671"/>
      <c r="D6" s="1673"/>
      <c r="E6" s="1417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200</v>
      </c>
      <c r="D7" s="36"/>
      <c r="E7" s="36"/>
      <c r="F7" s="35" t="s">
        <v>429</v>
      </c>
      <c r="G7" s="36" t="str">
        <f>VLOOKUP(C7,'BASE DATOS'!A1:J107,7,FALSE)</f>
        <v>cotizacion@donpulcro</v>
      </c>
      <c r="H7" s="41"/>
    </row>
    <row r="8" spans="2:8" x14ac:dyDescent="0.25">
      <c r="B8" s="40" t="s">
        <v>425</v>
      </c>
      <c r="C8" s="38" t="str">
        <f>VLOOKUP(C7,'BASE DATOS'!A1:J108,3,FALSE)</f>
        <v>ANTONIO MADRAZO #927 COL. LAS TROJES</v>
      </c>
      <c r="D8" s="38"/>
      <c r="E8" s="38"/>
      <c r="F8" s="37" t="s">
        <v>430</v>
      </c>
      <c r="G8" s="38" t="str">
        <f>VLOOKUP(C7,'BASE DATOS'!A1:J108,8,FALSE)</f>
        <v>EQUIPO DE LIMPIEZA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37227</v>
      </c>
      <c r="H9" s="42"/>
    </row>
    <row r="10" spans="2:8" x14ac:dyDescent="0.25">
      <c r="B10" s="40" t="s">
        <v>427</v>
      </c>
      <c r="C10" s="38" t="str">
        <f>VLOOKUP(C7,'BASE DATOS'!A1:J110,2,FALSE)</f>
        <v>DPU991209HW4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461 1961038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1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471</v>
      </c>
      <c r="C13" s="1679"/>
      <c r="D13" s="1679"/>
      <c r="E13" s="60">
        <v>16</v>
      </c>
      <c r="F13" s="60" t="s">
        <v>449</v>
      </c>
      <c r="G13" s="62">
        <v>16.991299999999999</v>
      </c>
      <c r="H13" s="1439">
        <f>+E13*G13</f>
        <v>271.86079999999998</v>
      </c>
    </row>
    <row r="14" spans="2:8" s="57" customFormat="1" ht="18.75" x14ac:dyDescent="0.3">
      <c r="B14" s="2770" t="s">
        <v>1845</v>
      </c>
      <c r="C14" s="2771"/>
      <c r="D14" s="2771"/>
      <c r="E14" s="1434">
        <v>8</v>
      </c>
      <c r="F14" s="1434" t="s">
        <v>449</v>
      </c>
      <c r="G14" s="1435">
        <v>103.0175</v>
      </c>
      <c r="H14" s="1440">
        <f>+E14*G14</f>
        <v>824.14</v>
      </c>
    </row>
    <row r="15" spans="2:8" s="57" customFormat="1" ht="18.75" x14ac:dyDescent="0.3">
      <c r="B15" s="2770" t="s">
        <v>1085</v>
      </c>
      <c r="C15" s="2771"/>
      <c r="D15" s="2771"/>
      <c r="E15" s="1434">
        <v>2</v>
      </c>
      <c r="F15" s="1434" t="s">
        <v>449</v>
      </c>
      <c r="G15" s="1435">
        <v>365.51600000000002</v>
      </c>
      <c r="H15" s="1440">
        <f t="shared" ref="H15:H24" si="0">+E15*G15</f>
        <v>731.03200000000004</v>
      </c>
    </row>
    <row r="16" spans="2:8" s="57" customFormat="1" ht="18.75" x14ac:dyDescent="0.3">
      <c r="B16" s="2770" t="s">
        <v>474</v>
      </c>
      <c r="C16" s="2771"/>
      <c r="D16" s="2771"/>
      <c r="E16" s="1434">
        <v>3</v>
      </c>
      <c r="F16" s="1434" t="s">
        <v>449</v>
      </c>
      <c r="G16" s="1435">
        <v>401.29329999999999</v>
      </c>
      <c r="H16" s="1440">
        <f t="shared" si="0"/>
        <v>1203.8798999999999</v>
      </c>
    </row>
    <row r="17" spans="2:8" s="57" customFormat="1" ht="18.75" x14ac:dyDescent="0.3">
      <c r="B17" s="2770" t="s">
        <v>1087</v>
      </c>
      <c r="C17" s="2771"/>
      <c r="D17" s="2771"/>
      <c r="E17" s="1434">
        <v>2</v>
      </c>
      <c r="F17" s="1434" t="s">
        <v>449</v>
      </c>
      <c r="G17" s="1435">
        <v>275</v>
      </c>
      <c r="H17" s="1440">
        <f t="shared" si="0"/>
        <v>550</v>
      </c>
    </row>
    <row r="18" spans="2:8" s="57" customFormat="1" ht="18.75" x14ac:dyDescent="0.3">
      <c r="B18" s="2770" t="s">
        <v>1088</v>
      </c>
      <c r="C18" s="2771"/>
      <c r="D18" s="2771"/>
      <c r="E18" s="1434">
        <v>19</v>
      </c>
      <c r="F18" s="1434" t="s">
        <v>449</v>
      </c>
      <c r="G18" s="1435">
        <v>70.603099999999998</v>
      </c>
      <c r="H18" s="1440">
        <f t="shared" si="0"/>
        <v>1341.4588999999999</v>
      </c>
    </row>
    <row r="19" spans="2:8" s="57" customFormat="1" ht="18.75" x14ac:dyDescent="0.3">
      <c r="B19" s="2770" t="s">
        <v>477</v>
      </c>
      <c r="C19" s="2771"/>
      <c r="D19" s="2771"/>
      <c r="E19" s="1434">
        <v>23</v>
      </c>
      <c r="F19" s="1434" t="s">
        <v>449</v>
      </c>
      <c r="G19" s="1435">
        <v>94.741299999999995</v>
      </c>
      <c r="H19" s="1440">
        <f t="shared" si="0"/>
        <v>2179.0499</v>
      </c>
    </row>
    <row r="20" spans="2:8" s="57" customFormat="1" ht="18.75" x14ac:dyDescent="0.3">
      <c r="B20" s="2770" t="s">
        <v>1089</v>
      </c>
      <c r="C20" s="2771"/>
      <c r="D20" s="2771"/>
      <c r="E20" s="1434">
        <v>4</v>
      </c>
      <c r="F20" s="1434" t="s">
        <v>449</v>
      </c>
      <c r="G20" s="1435">
        <v>29.225000000000001</v>
      </c>
      <c r="H20" s="1440">
        <f t="shared" si="0"/>
        <v>116.9</v>
      </c>
    </row>
    <row r="21" spans="2:8" s="57" customFormat="1" ht="18.75" x14ac:dyDescent="0.3">
      <c r="B21" s="2770"/>
      <c r="C21" s="2771"/>
      <c r="D21" s="2771"/>
      <c r="E21" s="1434"/>
      <c r="F21" s="1434"/>
      <c r="G21" s="1435"/>
      <c r="H21" s="1440">
        <f t="shared" si="0"/>
        <v>0</v>
      </c>
    </row>
    <row r="22" spans="2:8" s="57" customFormat="1" ht="18.75" x14ac:dyDescent="0.3">
      <c r="B22" s="2770"/>
      <c r="C22" s="2771"/>
      <c r="D22" s="2771"/>
      <c r="E22" s="1434"/>
      <c r="F22" s="1434"/>
      <c r="G22" s="1435"/>
      <c r="H22" s="1440">
        <f t="shared" si="0"/>
        <v>0</v>
      </c>
    </row>
    <row r="23" spans="2:8" s="57" customFormat="1" ht="18.75" x14ac:dyDescent="0.3">
      <c r="B23" s="2770"/>
      <c r="C23" s="2771"/>
      <c r="D23" s="2771"/>
      <c r="E23" s="1434"/>
      <c r="F23" s="1434"/>
      <c r="G23" s="1435"/>
      <c r="H23" s="1432">
        <f t="shared" si="0"/>
        <v>0</v>
      </c>
    </row>
    <row r="24" spans="2:8" s="57" customFormat="1" ht="18.75" x14ac:dyDescent="0.3">
      <c r="B24" s="2770"/>
      <c r="C24" s="2771"/>
      <c r="D24" s="2771"/>
      <c r="E24" s="1434"/>
      <c r="F24" s="1434"/>
      <c r="G24" s="1435"/>
      <c r="H24" s="1432">
        <f t="shared" si="0"/>
        <v>0</v>
      </c>
    </row>
    <row r="25" spans="2:8" s="57" customFormat="1" ht="18.75" x14ac:dyDescent="0.3">
      <c r="B25" s="2770"/>
      <c r="C25" s="2771"/>
      <c r="D25" s="2771"/>
      <c r="E25" s="1434"/>
      <c r="F25" s="1434"/>
      <c r="G25" s="1435"/>
      <c r="H25" s="143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10" x14ac:dyDescent="0.25">
      <c r="B33" s="2775"/>
      <c r="C33" s="2776"/>
      <c r="D33" s="2776"/>
      <c r="E33" s="1428"/>
      <c r="F33" s="1428"/>
      <c r="G33" s="1428"/>
      <c r="H33" s="1430"/>
    </row>
    <row r="34" spans="2:10" x14ac:dyDescent="0.25">
      <c r="B34" s="2775"/>
      <c r="C34" s="2776"/>
      <c r="D34" s="2776"/>
      <c r="E34" s="1428"/>
      <c r="F34" s="1428"/>
      <c r="G34" s="1428"/>
      <c r="H34" s="1430"/>
    </row>
    <row r="35" spans="2:10" ht="15.75" thickBot="1" x14ac:dyDescent="0.3">
      <c r="B35" s="2777"/>
      <c r="C35" s="2778"/>
      <c r="D35" s="2778"/>
      <c r="E35" s="1429"/>
      <c r="F35" s="1429"/>
      <c r="G35" s="1429"/>
      <c r="H35" s="1431"/>
    </row>
    <row r="36" spans="2:10" ht="18.75" x14ac:dyDescent="0.3">
      <c r="G36" s="48" t="s">
        <v>443</v>
      </c>
      <c r="H36" s="64">
        <f>SUM(H13:H25)</f>
        <v>7218.3214999999991</v>
      </c>
      <c r="J36" s="550">
        <f>+H36-J13-J17-J19-J20</f>
        <v>7218.3214999999991</v>
      </c>
    </row>
    <row r="37" spans="2:10" ht="18.75" x14ac:dyDescent="0.3">
      <c r="G37" s="48" t="s">
        <v>444</v>
      </c>
      <c r="H37" s="64">
        <f>+H36*0.16</f>
        <v>1154.9314399999998</v>
      </c>
    </row>
    <row r="38" spans="2:10" ht="19.5" thickBot="1" x14ac:dyDescent="0.35">
      <c r="G38" s="49" t="s">
        <v>445</v>
      </c>
      <c r="H38" s="65">
        <f>+H36+H37</f>
        <v>8373.2529399999985</v>
      </c>
    </row>
    <row r="40" spans="2:10" x14ac:dyDescent="0.25">
      <c r="B40" s="2763"/>
      <c r="C40" s="2763"/>
      <c r="D40" s="2763"/>
      <c r="E40" s="2763"/>
      <c r="F40" s="2763"/>
    </row>
    <row r="41" spans="2:10" x14ac:dyDescent="0.25">
      <c r="B41" s="2763"/>
      <c r="C41" s="2763"/>
      <c r="D41" s="2763"/>
      <c r="E41" s="2763"/>
      <c r="F41" s="2763"/>
    </row>
    <row r="42" spans="2:10" x14ac:dyDescent="0.25">
      <c r="B42" s="2774" t="s">
        <v>446</v>
      </c>
      <c r="C42" s="2774"/>
      <c r="D42" s="2774"/>
      <c r="E42" s="2774" t="s">
        <v>447</v>
      </c>
      <c r="F42" s="2774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9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7109375" style="32" customWidth="1"/>
    <col min="4" max="4" width="15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-1948</v>
      </c>
      <c r="E5" s="1436" t="s">
        <v>421</v>
      </c>
      <c r="F5" s="33" t="str">
        <f>VLOOKUP(F6,OBRAS!A1:B25,2,FALSE)</f>
        <v>VALENC, ENSINO, TAJO</v>
      </c>
      <c r="G5" s="1670" t="s">
        <v>423</v>
      </c>
      <c r="H5" s="1674">
        <v>46167</v>
      </c>
    </row>
    <row r="6" spans="2:8" ht="15.75" thickBot="1" x14ac:dyDescent="0.3">
      <c r="B6" s="1669"/>
      <c r="C6" s="1671"/>
      <c r="D6" s="1673"/>
      <c r="E6" s="1437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DATOS'!A1:J107,7,FALSE)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DATOS'!A1:J108,3,FALSE)</f>
        <v>SANTA ANA #206 INT. 4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37410</v>
      </c>
      <c r="H9" s="42"/>
    </row>
    <row r="10" spans="2:8" x14ac:dyDescent="0.25">
      <c r="B10" s="40" t="s">
        <v>427</v>
      </c>
      <c r="C10" s="38" t="str">
        <f>VLOOKUP(C7,'BASE DATOS'!A1:J110,2,FALSE)</f>
        <v>HEAC841104392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3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848</v>
      </c>
      <c r="C13" s="1679"/>
      <c r="D13" s="1679"/>
      <c r="E13" s="60">
        <v>4</v>
      </c>
      <c r="F13" s="60" t="s">
        <v>449</v>
      </c>
      <c r="G13" s="62">
        <v>2395</v>
      </c>
      <c r="H13" s="56">
        <f>+E13*G13</f>
        <v>9580</v>
      </c>
    </row>
    <row r="14" spans="2:8" s="57" customFormat="1" ht="18.75" x14ac:dyDescent="0.3">
      <c r="B14" s="2779" t="s">
        <v>849</v>
      </c>
      <c r="C14" s="2780"/>
      <c r="D14" s="2780"/>
      <c r="E14" s="1450">
        <v>4</v>
      </c>
      <c r="F14" s="1450" t="s">
        <v>449</v>
      </c>
      <c r="G14" s="1451">
        <v>1023</v>
      </c>
      <c r="H14" s="1448">
        <f>+E14*G14</f>
        <v>4092</v>
      </c>
    </row>
    <row r="15" spans="2:8" s="57" customFormat="1" ht="18.75" x14ac:dyDescent="0.3">
      <c r="B15" s="2779" t="s">
        <v>844</v>
      </c>
      <c r="C15" s="2780"/>
      <c r="D15" s="2780"/>
      <c r="E15" s="1450">
        <v>4</v>
      </c>
      <c r="F15" s="1450" t="s">
        <v>449</v>
      </c>
      <c r="G15" s="1451">
        <v>999</v>
      </c>
      <c r="H15" s="1448">
        <f t="shared" ref="H15:H24" si="0">+E15*G15</f>
        <v>3996</v>
      </c>
    </row>
    <row r="16" spans="2:8" s="57" customFormat="1" ht="18.75" x14ac:dyDescent="0.3">
      <c r="B16" s="2779" t="s">
        <v>990</v>
      </c>
      <c r="C16" s="2780"/>
      <c r="D16" s="2780"/>
      <c r="E16" s="1450">
        <v>4</v>
      </c>
      <c r="F16" s="1450" t="s">
        <v>449</v>
      </c>
      <c r="G16" s="1451">
        <v>1451</v>
      </c>
      <c r="H16" s="1448">
        <f t="shared" si="0"/>
        <v>5804</v>
      </c>
    </row>
    <row r="17" spans="2:8" s="57" customFormat="1" ht="18.75" x14ac:dyDescent="0.3">
      <c r="B17" s="2779" t="s">
        <v>991</v>
      </c>
      <c r="C17" s="2780"/>
      <c r="D17" s="2780"/>
      <c r="E17" s="1450">
        <v>4</v>
      </c>
      <c r="F17" s="1450" t="s">
        <v>449</v>
      </c>
      <c r="G17" s="1451">
        <v>999</v>
      </c>
      <c r="H17" s="1448">
        <f t="shared" si="0"/>
        <v>3996</v>
      </c>
    </row>
    <row r="18" spans="2:8" s="57" customFormat="1" ht="18.75" x14ac:dyDescent="0.3">
      <c r="B18" s="2779" t="s">
        <v>992</v>
      </c>
      <c r="C18" s="2780"/>
      <c r="D18" s="2780"/>
      <c r="E18" s="1450">
        <v>1</v>
      </c>
      <c r="F18" s="1450" t="s">
        <v>449</v>
      </c>
      <c r="G18" s="1451">
        <v>2265</v>
      </c>
      <c r="H18" s="1448">
        <f t="shared" si="0"/>
        <v>2265</v>
      </c>
    </row>
    <row r="19" spans="2:8" s="57" customFormat="1" ht="18.75" x14ac:dyDescent="0.3">
      <c r="B19" s="2779" t="s">
        <v>993</v>
      </c>
      <c r="C19" s="2780"/>
      <c r="D19" s="2780"/>
      <c r="E19" s="1450">
        <v>1</v>
      </c>
      <c r="F19" s="1450" t="s">
        <v>449</v>
      </c>
      <c r="G19" s="1451">
        <v>2265</v>
      </c>
      <c r="H19" s="1448">
        <f t="shared" si="0"/>
        <v>2265</v>
      </c>
    </row>
    <row r="20" spans="2:8" s="57" customFormat="1" ht="18.75" x14ac:dyDescent="0.3">
      <c r="B20" s="2779" t="s">
        <v>992</v>
      </c>
      <c r="C20" s="2780"/>
      <c r="D20" s="2780"/>
      <c r="E20" s="1450">
        <v>1</v>
      </c>
      <c r="F20" s="1450" t="s">
        <v>449</v>
      </c>
      <c r="G20" s="1451">
        <v>2356</v>
      </c>
      <c r="H20" s="1448">
        <f t="shared" si="0"/>
        <v>2356</v>
      </c>
    </row>
    <row r="21" spans="2:8" s="57" customFormat="1" ht="18.75" x14ac:dyDescent="0.3">
      <c r="B21" s="2779" t="s">
        <v>993</v>
      </c>
      <c r="C21" s="2780"/>
      <c r="D21" s="2780"/>
      <c r="E21" s="1450">
        <v>1</v>
      </c>
      <c r="F21" s="1450" t="s">
        <v>449</v>
      </c>
      <c r="G21" s="1451">
        <v>2400</v>
      </c>
      <c r="H21" s="1448">
        <f t="shared" si="0"/>
        <v>2400</v>
      </c>
    </row>
    <row r="22" spans="2:8" s="57" customFormat="1" ht="18.75" x14ac:dyDescent="0.3">
      <c r="B22" s="2781" t="s">
        <v>1846</v>
      </c>
      <c r="C22" s="2782"/>
      <c r="D22" s="2782"/>
      <c r="E22" s="1450"/>
      <c r="F22" s="1450"/>
      <c r="G22" s="1451"/>
      <c r="H22" s="1448">
        <f t="shared" si="0"/>
        <v>0</v>
      </c>
    </row>
    <row r="23" spans="2:8" s="57" customFormat="1" ht="18.75" x14ac:dyDescent="0.3">
      <c r="B23" s="2781" t="s">
        <v>1847</v>
      </c>
      <c r="C23" s="2782"/>
      <c r="D23" s="2782"/>
      <c r="E23" s="1450"/>
      <c r="F23" s="1450"/>
      <c r="G23" s="1451"/>
      <c r="H23" s="1448">
        <f t="shared" si="0"/>
        <v>0</v>
      </c>
    </row>
    <row r="24" spans="2:8" s="57" customFormat="1" ht="18.75" x14ac:dyDescent="0.3">
      <c r="B24" s="2779"/>
      <c r="C24" s="2780"/>
      <c r="D24" s="2780"/>
      <c r="E24" s="1450"/>
      <c r="F24" s="1450"/>
      <c r="G24" s="1451"/>
      <c r="H24" s="1448">
        <f t="shared" si="0"/>
        <v>0</v>
      </c>
    </row>
    <row r="25" spans="2:8" s="57" customFormat="1" ht="18.75" x14ac:dyDescent="0.3">
      <c r="B25" s="2779"/>
      <c r="C25" s="2780"/>
      <c r="D25" s="2780"/>
      <c r="E25" s="1450"/>
      <c r="F25" s="1450"/>
      <c r="G25" s="1451"/>
      <c r="H25" s="144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84"/>
      <c r="C33" s="2785"/>
      <c r="D33" s="2785"/>
      <c r="E33" s="1444"/>
      <c r="F33" s="1444"/>
      <c r="G33" s="1444"/>
      <c r="H33" s="1446"/>
    </row>
    <row r="34" spans="2:8" x14ac:dyDescent="0.25">
      <c r="B34" s="2784"/>
      <c r="C34" s="2785"/>
      <c r="D34" s="2785"/>
      <c r="E34" s="1444"/>
      <c r="F34" s="1444"/>
      <c r="G34" s="1444"/>
      <c r="H34" s="1446"/>
    </row>
    <row r="35" spans="2:8" ht="15.75" thickBot="1" x14ac:dyDescent="0.3">
      <c r="B35" s="2786"/>
      <c r="C35" s="2787"/>
      <c r="D35" s="2787"/>
      <c r="E35" s="1445"/>
      <c r="F35" s="1445"/>
      <c r="G35" s="1445"/>
      <c r="H35" s="1447"/>
    </row>
    <row r="36" spans="2:8" ht="18.75" x14ac:dyDescent="0.3">
      <c r="G36" s="48" t="s">
        <v>443</v>
      </c>
      <c r="H36" s="64">
        <f>SUM(H13:H25)</f>
        <v>36754</v>
      </c>
    </row>
    <row r="37" spans="2:8" ht="18.75" x14ac:dyDescent="0.3">
      <c r="G37" s="48" t="s">
        <v>444</v>
      </c>
      <c r="H37" s="64">
        <f>+H36*0.16</f>
        <v>5880.64</v>
      </c>
    </row>
    <row r="38" spans="2:8" ht="19.5" thickBot="1" x14ac:dyDescent="0.35">
      <c r="G38" s="49" t="s">
        <v>445</v>
      </c>
      <c r="H38" s="65">
        <f>+H36+H37</f>
        <v>42634.64</v>
      </c>
    </row>
    <row r="40" spans="2:8" x14ac:dyDescent="0.25">
      <c r="B40" s="2776"/>
      <c r="C40" s="2776"/>
      <c r="D40" s="2776"/>
      <c r="E40" s="2776"/>
      <c r="F40" s="2776"/>
    </row>
    <row r="41" spans="2:8" x14ac:dyDescent="0.25">
      <c r="B41" s="2776"/>
      <c r="C41" s="2776"/>
      <c r="D41" s="2776"/>
      <c r="E41" s="2776"/>
      <c r="F41" s="2776"/>
    </row>
    <row r="42" spans="2:8" x14ac:dyDescent="0.25">
      <c r="B42" s="2783" t="s">
        <v>446</v>
      </c>
      <c r="C42" s="2783"/>
      <c r="D42" s="2783"/>
      <c r="E42" s="2783" t="s">
        <v>447</v>
      </c>
      <c r="F42" s="2783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0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5703125" style="32" customWidth="1"/>
    <col min="4" max="4" width="14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-1949</v>
      </c>
      <c r="E5" s="1436" t="s">
        <v>421</v>
      </c>
      <c r="F5" s="33" t="str">
        <f>VLOOKUP(F6,OBRAS!A1:B25,2,FALSE)</f>
        <v>VALENC, ENSINO, TAJO</v>
      </c>
      <c r="G5" s="1670" t="s">
        <v>423</v>
      </c>
      <c r="H5" s="1674">
        <v>46167</v>
      </c>
    </row>
    <row r="6" spans="2:8" ht="15.75" thickBot="1" x14ac:dyDescent="0.3">
      <c r="B6" s="1669"/>
      <c r="C6" s="1671"/>
      <c r="D6" s="1673"/>
      <c r="E6" s="1437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DATOS'!A1:J107,7,FALSE)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DATOS'!A1:J108,3,FALSE)</f>
        <v>SANTA ANA #206 INT. 4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37410</v>
      </c>
      <c r="H9" s="42"/>
    </row>
    <row r="10" spans="2:8" x14ac:dyDescent="0.25">
      <c r="B10" s="40" t="s">
        <v>427</v>
      </c>
      <c r="C10" s="38" t="str">
        <f>VLOOKUP(C7,'BASE DATOS'!A1:J110,2,FALSE)</f>
        <v>HEAC841104392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3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1848</v>
      </c>
      <c r="C13" s="1679"/>
      <c r="D13" s="1679"/>
      <c r="E13" s="60">
        <v>1</v>
      </c>
      <c r="F13" s="60" t="s">
        <v>449</v>
      </c>
      <c r="G13" s="62">
        <v>12600</v>
      </c>
      <c r="H13" s="56">
        <f>+E13*G13</f>
        <v>12600</v>
      </c>
    </row>
    <row r="14" spans="2:8" s="57" customFormat="1" ht="18.75" x14ac:dyDescent="0.3">
      <c r="B14" s="2781" t="s">
        <v>1849</v>
      </c>
      <c r="C14" s="2782"/>
      <c r="D14" s="2782"/>
      <c r="E14" s="1450"/>
      <c r="F14" s="1450"/>
      <c r="G14" s="1451"/>
      <c r="H14" s="1448">
        <f>+E14*G14</f>
        <v>0</v>
      </c>
    </row>
    <row r="15" spans="2:8" s="57" customFormat="1" ht="18.75" x14ac:dyDescent="0.3">
      <c r="B15" s="2779" t="s">
        <v>1305</v>
      </c>
      <c r="C15" s="2780"/>
      <c r="D15" s="2780"/>
      <c r="E15" s="1450">
        <v>1</v>
      </c>
      <c r="F15" s="1450" t="s">
        <v>449</v>
      </c>
      <c r="G15" s="1451">
        <v>1587</v>
      </c>
      <c r="H15" s="1448">
        <f t="shared" ref="H15:H24" si="0">+E15*G15</f>
        <v>1587</v>
      </c>
    </row>
    <row r="16" spans="2:8" s="57" customFormat="1" ht="18.75" x14ac:dyDescent="0.3">
      <c r="B16" s="2779" t="s">
        <v>1850</v>
      </c>
      <c r="C16" s="2780"/>
      <c r="D16" s="2780"/>
      <c r="E16" s="1450">
        <v>1</v>
      </c>
      <c r="F16" s="1450" t="s">
        <v>449</v>
      </c>
      <c r="G16" s="1451">
        <v>2150</v>
      </c>
      <c r="H16" s="1448">
        <f t="shared" si="0"/>
        <v>2150</v>
      </c>
    </row>
    <row r="17" spans="2:8" s="57" customFormat="1" ht="18.75" x14ac:dyDescent="0.3">
      <c r="B17" s="2781" t="s">
        <v>1851</v>
      </c>
      <c r="C17" s="2782"/>
      <c r="D17" s="2782"/>
      <c r="E17" s="1450"/>
      <c r="F17" s="1450"/>
      <c r="G17" s="1451"/>
      <c r="H17" s="1448">
        <f t="shared" si="0"/>
        <v>0</v>
      </c>
    </row>
    <row r="18" spans="2:8" s="57" customFormat="1" ht="18.75" x14ac:dyDescent="0.3">
      <c r="B18" s="2779"/>
      <c r="C18" s="2780"/>
      <c r="D18" s="2780"/>
      <c r="E18" s="1450"/>
      <c r="F18" s="1450"/>
      <c r="G18" s="1451"/>
      <c r="H18" s="1448">
        <f t="shared" si="0"/>
        <v>0</v>
      </c>
    </row>
    <row r="19" spans="2:8" s="57" customFormat="1" ht="18.75" x14ac:dyDescent="0.3">
      <c r="B19" s="2779"/>
      <c r="C19" s="2780"/>
      <c r="D19" s="2780"/>
      <c r="E19" s="1450"/>
      <c r="F19" s="1450"/>
      <c r="G19" s="1451"/>
      <c r="H19" s="1448">
        <f t="shared" si="0"/>
        <v>0</v>
      </c>
    </row>
    <row r="20" spans="2:8" s="57" customFormat="1" ht="18.75" x14ac:dyDescent="0.3">
      <c r="B20" s="2779"/>
      <c r="C20" s="2780"/>
      <c r="D20" s="2780"/>
      <c r="E20" s="1450"/>
      <c r="F20" s="1450"/>
      <c r="G20" s="1451"/>
      <c r="H20" s="1448">
        <f t="shared" si="0"/>
        <v>0</v>
      </c>
    </row>
    <row r="21" spans="2:8" s="57" customFormat="1" ht="18.75" x14ac:dyDescent="0.3">
      <c r="B21" s="2779"/>
      <c r="C21" s="2780"/>
      <c r="D21" s="2780"/>
      <c r="E21" s="1450"/>
      <c r="F21" s="1450"/>
      <c r="G21" s="1451"/>
      <c r="H21" s="1448">
        <f t="shared" si="0"/>
        <v>0</v>
      </c>
    </row>
    <row r="22" spans="2:8" s="57" customFormat="1" ht="18.75" x14ac:dyDescent="0.3">
      <c r="B22" s="2779"/>
      <c r="C22" s="2780"/>
      <c r="D22" s="2780"/>
      <c r="E22" s="1450"/>
      <c r="F22" s="1450"/>
      <c r="G22" s="1451"/>
      <c r="H22" s="1448">
        <f t="shared" si="0"/>
        <v>0</v>
      </c>
    </row>
    <row r="23" spans="2:8" s="57" customFormat="1" ht="18.75" x14ac:dyDescent="0.3">
      <c r="B23" s="2779"/>
      <c r="C23" s="2780"/>
      <c r="D23" s="2780"/>
      <c r="E23" s="1450"/>
      <c r="F23" s="1450"/>
      <c r="G23" s="1451"/>
      <c r="H23" s="1448">
        <f t="shared" si="0"/>
        <v>0</v>
      </c>
    </row>
    <row r="24" spans="2:8" s="57" customFormat="1" ht="18.75" x14ac:dyDescent="0.3">
      <c r="B24" s="2779"/>
      <c r="C24" s="2780"/>
      <c r="D24" s="2780"/>
      <c r="E24" s="1450"/>
      <c r="F24" s="1450"/>
      <c r="G24" s="1451"/>
      <c r="H24" s="1448">
        <f t="shared" si="0"/>
        <v>0</v>
      </c>
    </row>
    <row r="25" spans="2:8" s="57" customFormat="1" ht="18.75" x14ac:dyDescent="0.3">
      <c r="B25" s="2779"/>
      <c r="C25" s="2780"/>
      <c r="D25" s="2780"/>
      <c r="E25" s="1450"/>
      <c r="F25" s="1450"/>
      <c r="G25" s="1451"/>
      <c r="H25" s="144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84"/>
      <c r="C33" s="2785"/>
      <c r="D33" s="2785"/>
      <c r="E33" s="1444"/>
      <c r="F33" s="1444"/>
      <c r="G33" s="1444"/>
      <c r="H33" s="1446"/>
    </row>
    <row r="34" spans="2:8" x14ac:dyDescent="0.25">
      <c r="B34" s="2784"/>
      <c r="C34" s="2785"/>
      <c r="D34" s="2785"/>
      <c r="E34" s="1444"/>
      <c r="F34" s="1444"/>
      <c r="G34" s="1444"/>
      <c r="H34" s="1446"/>
    </row>
    <row r="35" spans="2:8" ht="15.75" thickBot="1" x14ac:dyDescent="0.3">
      <c r="B35" s="2786"/>
      <c r="C35" s="2787"/>
      <c r="D35" s="2787"/>
      <c r="E35" s="1445"/>
      <c r="F35" s="1445"/>
      <c r="G35" s="1445"/>
      <c r="H35" s="1447"/>
    </row>
    <row r="36" spans="2:8" ht="18.75" x14ac:dyDescent="0.3">
      <c r="G36" s="48" t="s">
        <v>443</v>
      </c>
      <c r="H36" s="64">
        <f>SUM(H13:H25)</f>
        <v>16337</v>
      </c>
    </row>
    <row r="37" spans="2:8" ht="18.75" x14ac:dyDescent="0.3">
      <c r="G37" s="48" t="s">
        <v>444</v>
      </c>
      <c r="H37" s="64">
        <f>+H36*0.16</f>
        <v>2613.92</v>
      </c>
    </row>
    <row r="38" spans="2:8" ht="19.5" thickBot="1" x14ac:dyDescent="0.35">
      <c r="G38" s="49" t="s">
        <v>445</v>
      </c>
      <c r="H38" s="65">
        <f>+H36+H37</f>
        <v>18950.919999999998</v>
      </c>
    </row>
    <row r="40" spans="2:8" x14ac:dyDescent="0.25">
      <c r="B40" s="2776"/>
      <c r="C40" s="2776"/>
      <c r="D40" s="2776"/>
      <c r="E40" s="2776"/>
      <c r="F40" s="2776"/>
    </row>
    <row r="41" spans="2:8" x14ac:dyDescent="0.25">
      <c r="B41" s="2776"/>
      <c r="C41" s="2776"/>
      <c r="D41" s="2776"/>
      <c r="E41" s="2776"/>
      <c r="F41" s="2776"/>
    </row>
    <row r="42" spans="2:8" x14ac:dyDescent="0.25">
      <c r="B42" s="2783" t="s">
        <v>446</v>
      </c>
      <c r="C42" s="2783"/>
      <c r="D42" s="2783"/>
      <c r="E42" s="2783" t="s">
        <v>447</v>
      </c>
      <c r="F42" s="2783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1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1852</v>
      </c>
      <c r="E5" s="1436" t="s">
        <v>421</v>
      </c>
      <c r="F5" s="33" t="str">
        <f>VLOOKUP(F6,OBRAS!A1:B25,2,FALSE)</f>
        <v>EL TAJO</v>
      </c>
      <c r="G5" s="1670" t="s">
        <v>423</v>
      </c>
      <c r="H5" s="1674">
        <v>46174</v>
      </c>
    </row>
    <row r="6" spans="2:8" ht="15.75" thickBot="1" x14ac:dyDescent="0.3">
      <c r="B6" s="1669"/>
      <c r="C6" s="1671"/>
      <c r="D6" s="1673"/>
      <c r="E6" s="1437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DATOS'!A1:J107,7,FALSE)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DATOS'!A1:J108,3,FALSE)</f>
        <v>SANTA ANA #206 INT. 4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37410</v>
      </c>
      <c r="H9" s="42"/>
    </row>
    <row r="10" spans="2:8" x14ac:dyDescent="0.25">
      <c r="B10" s="40" t="s">
        <v>427</v>
      </c>
      <c r="C10" s="38" t="str">
        <f>VLOOKUP(C7,'BASE DATOS'!A1:J110,2,FALSE)</f>
        <v>HEAC841104392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3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848</v>
      </c>
      <c r="C13" s="1679"/>
      <c r="D13" s="1679"/>
      <c r="E13" s="60">
        <v>1</v>
      </c>
      <c r="F13" s="60" t="s">
        <v>449</v>
      </c>
      <c r="G13" s="62">
        <v>2395</v>
      </c>
      <c r="H13" s="56">
        <f>+E13*G13</f>
        <v>2395</v>
      </c>
    </row>
    <row r="14" spans="2:8" s="57" customFormat="1" ht="18.75" x14ac:dyDescent="0.3">
      <c r="B14" s="2779" t="s">
        <v>849</v>
      </c>
      <c r="C14" s="2780"/>
      <c r="D14" s="2780"/>
      <c r="E14" s="1450">
        <v>1</v>
      </c>
      <c r="F14" s="1450" t="s">
        <v>449</v>
      </c>
      <c r="G14" s="1451">
        <v>1023</v>
      </c>
      <c r="H14" s="1448">
        <f>+E14*G14</f>
        <v>1023</v>
      </c>
    </row>
    <row r="15" spans="2:8" s="57" customFormat="1" ht="18.75" x14ac:dyDescent="0.3">
      <c r="B15" s="2779" t="s">
        <v>844</v>
      </c>
      <c r="C15" s="2780"/>
      <c r="D15" s="2780"/>
      <c r="E15" s="1450">
        <v>1</v>
      </c>
      <c r="F15" s="1450" t="s">
        <v>449</v>
      </c>
      <c r="G15" s="1451">
        <v>999</v>
      </c>
      <c r="H15" s="1448">
        <f t="shared" ref="H15:H24" si="0">+E15*G15</f>
        <v>999</v>
      </c>
    </row>
    <row r="16" spans="2:8" s="57" customFormat="1" ht="18.75" x14ac:dyDescent="0.3">
      <c r="B16" s="2779" t="s">
        <v>990</v>
      </c>
      <c r="C16" s="2780"/>
      <c r="D16" s="2780"/>
      <c r="E16" s="1450">
        <v>1</v>
      </c>
      <c r="F16" s="1450" t="s">
        <v>449</v>
      </c>
      <c r="G16" s="1451">
        <v>1451</v>
      </c>
      <c r="H16" s="1448">
        <f t="shared" si="0"/>
        <v>1451</v>
      </c>
    </row>
    <row r="17" spans="2:8" s="57" customFormat="1" ht="18.75" x14ac:dyDescent="0.3">
      <c r="B17" s="2779" t="s">
        <v>991</v>
      </c>
      <c r="C17" s="2780"/>
      <c r="D17" s="2780"/>
      <c r="E17" s="1450">
        <v>1</v>
      </c>
      <c r="F17" s="1450" t="s">
        <v>449</v>
      </c>
      <c r="G17" s="1451">
        <v>999</v>
      </c>
      <c r="H17" s="1448">
        <f t="shared" si="0"/>
        <v>999</v>
      </c>
    </row>
    <row r="18" spans="2:8" s="57" customFormat="1" ht="18.75" x14ac:dyDescent="0.3">
      <c r="B18" s="2779" t="s">
        <v>1853</v>
      </c>
      <c r="C18" s="2780"/>
      <c r="D18" s="2780"/>
      <c r="E18" s="1450">
        <v>1</v>
      </c>
      <c r="F18" s="1450" t="s">
        <v>449</v>
      </c>
      <c r="G18" s="1451">
        <v>1587</v>
      </c>
      <c r="H18" s="1448">
        <f t="shared" si="0"/>
        <v>1587</v>
      </c>
    </row>
    <row r="19" spans="2:8" s="57" customFormat="1" ht="18.75" x14ac:dyDescent="0.3">
      <c r="B19" s="2781" t="s">
        <v>1854</v>
      </c>
      <c r="C19" s="2782"/>
      <c r="D19" s="2782"/>
      <c r="E19" s="1450"/>
      <c r="F19" s="1450"/>
      <c r="G19" s="1451"/>
      <c r="H19" s="1448">
        <f t="shared" si="0"/>
        <v>0</v>
      </c>
    </row>
    <row r="20" spans="2:8" s="57" customFormat="1" ht="18.75" x14ac:dyDescent="0.3">
      <c r="B20" s="2779"/>
      <c r="C20" s="2780"/>
      <c r="D20" s="2780"/>
      <c r="E20" s="1450"/>
      <c r="F20" s="1450"/>
      <c r="G20" s="1451"/>
      <c r="H20" s="1448">
        <f t="shared" si="0"/>
        <v>0</v>
      </c>
    </row>
    <row r="21" spans="2:8" s="57" customFormat="1" ht="18.75" x14ac:dyDescent="0.3">
      <c r="B21" s="2779"/>
      <c r="C21" s="2780"/>
      <c r="D21" s="2780"/>
      <c r="E21" s="1450"/>
      <c r="F21" s="1450"/>
      <c r="G21" s="1451"/>
      <c r="H21" s="1448">
        <f t="shared" si="0"/>
        <v>0</v>
      </c>
    </row>
    <row r="22" spans="2:8" s="57" customFormat="1" ht="18.75" x14ac:dyDescent="0.3">
      <c r="B22" s="2779"/>
      <c r="C22" s="2780"/>
      <c r="D22" s="2780"/>
      <c r="E22" s="1450"/>
      <c r="F22" s="1450"/>
      <c r="G22" s="1451"/>
      <c r="H22" s="1448">
        <f t="shared" si="0"/>
        <v>0</v>
      </c>
    </row>
    <row r="23" spans="2:8" s="57" customFormat="1" ht="18.75" x14ac:dyDescent="0.3">
      <c r="B23" s="2779"/>
      <c r="C23" s="2780"/>
      <c r="D23" s="2780"/>
      <c r="E23" s="1450"/>
      <c r="F23" s="1450"/>
      <c r="G23" s="1451"/>
      <c r="H23" s="1448">
        <f t="shared" si="0"/>
        <v>0</v>
      </c>
    </row>
    <row r="24" spans="2:8" s="57" customFormat="1" ht="18.75" x14ac:dyDescent="0.3">
      <c r="B24" s="2779"/>
      <c r="C24" s="2780"/>
      <c r="D24" s="2780"/>
      <c r="E24" s="1450"/>
      <c r="F24" s="1450"/>
      <c r="G24" s="1451"/>
      <c r="H24" s="1448">
        <f t="shared" si="0"/>
        <v>0</v>
      </c>
    </row>
    <row r="25" spans="2:8" s="57" customFormat="1" ht="18.75" x14ac:dyDescent="0.3">
      <c r="B25" s="2779"/>
      <c r="C25" s="2780"/>
      <c r="D25" s="2780"/>
      <c r="E25" s="1450"/>
      <c r="F25" s="1450"/>
      <c r="G25" s="1451"/>
      <c r="H25" s="144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84"/>
      <c r="C33" s="2785"/>
      <c r="D33" s="2785"/>
      <c r="E33" s="1444"/>
      <c r="F33" s="1444"/>
      <c r="G33" s="1444"/>
      <c r="H33" s="1446"/>
    </row>
    <row r="34" spans="2:8" x14ac:dyDescent="0.25">
      <c r="B34" s="2784"/>
      <c r="C34" s="2785"/>
      <c r="D34" s="2785"/>
      <c r="E34" s="1444"/>
      <c r="F34" s="1444"/>
      <c r="G34" s="1444"/>
      <c r="H34" s="1446"/>
    </row>
    <row r="35" spans="2:8" ht="15.75" thickBot="1" x14ac:dyDescent="0.3">
      <c r="B35" s="2786"/>
      <c r="C35" s="2787"/>
      <c r="D35" s="2787"/>
      <c r="E35" s="1445"/>
      <c r="F35" s="1445"/>
      <c r="G35" s="1445"/>
      <c r="H35" s="1447"/>
    </row>
    <row r="36" spans="2:8" ht="18.75" x14ac:dyDescent="0.3">
      <c r="G36" s="48" t="s">
        <v>443</v>
      </c>
      <c r="H36" s="64">
        <f>SUM(H13:H25)</f>
        <v>8454</v>
      </c>
    </row>
    <row r="37" spans="2:8" ht="18.75" x14ac:dyDescent="0.3">
      <c r="G37" s="48" t="s">
        <v>444</v>
      </c>
      <c r="H37" s="64">
        <f>+H36*0.16</f>
        <v>1352.64</v>
      </c>
    </row>
    <row r="38" spans="2:8" ht="19.5" thickBot="1" x14ac:dyDescent="0.35">
      <c r="G38" s="49" t="s">
        <v>445</v>
      </c>
      <c r="H38" s="65">
        <f>+H36+H37</f>
        <v>9806.64</v>
      </c>
    </row>
    <row r="40" spans="2:8" x14ac:dyDescent="0.25">
      <c r="B40" s="2776"/>
      <c r="C40" s="2776"/>
      <c r="D40" s="2776"/>
      <c r="E40" s="2776"/>
      <c r="F40" s="2776"/>
    </row>
    <row r="41" spans="2:8" x14ac:dyDescent="0.25">
      <c r="B41" s="2776"/>
      <c r="C41" s="2776"/>
      <c r="D41" s="2776"/>
      <c r="E41" s="2776"/>
      <c r="F41" s="2776"/>
    </row>
    <row r="42" spans="2:8" x14ac:dyDescent="0.25">
      <c r="B42" s="2783" t="s">
        <v>446</v>
      </c>
      <c r="C42" s="2783"/>
      <c r="D42" s="2783"/>
      <c r="E42" s="2783" t="s">
        <v>447</v>
      </c>
      <c r="F42" s="2783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2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7" style="32" customWidth="1"/>
    <col min="4" max="4" width="13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-1951</v>
      </c>
      <c r="E5" s="1436" t="s">
        <v>421</v>
      </c>
      <c r="F5" s="33" t="str">
        <f>VLOOKUP(F6,OBRAS!A1:B25,2,FALSE)</f>
        <v>VALENC, ENSINO, TAJO</v>
      </c>
      <c r="G5" s="1670" t="s">
        <v>423</v>
      </c>
      <c r="H5" s="1674">
        <v>46178</v>
      </c>
    </row>
    <row r="6" spans="2:8" ht="15.75" thickBot="1" x14ac:dyDescent="0.3">
      <c r="B6" s="1669"/>
      <c r="C6" s="1671"/>
      <c r="D6" s="1673"/>
      <c r="E6" s="1437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DATOS'!A1:J107,7,FALSE)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DATOS'!A1:J108,3,FALSE)</f>
        <v>SANTA ANA #206 INT. 4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37410</v>
      </c>
      <c r="H9" s="42"/>
    </row>
    <row r="10" spans="2:8" x14ac:dyDescent="0.25">
      <c r="B10" s="40" t="s">
        <v>427</v>
      </c>
      <c r="C10" s="38" t="str">
        <f>VLOOKUP(C7,'BASE DATOS'!A1:J110,2,FALSE)</f>
        <v>HEAC841104392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3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772</v>
      </c>
      <c r="C13" s="1679"/>
      <c r="D13" s="1679"/>
      <c r="E13" s="60">
        <v>1</v>
      </c>
      <c r="F13" s="60" t="s">
        <v>449</v>
      </c>
      <c r="G13" s="62">
        <v>1160</v>
      </c>
      <c r="H13" s="56">
        <f>+E13*G13</f>
        <v>1160</v>
      </c>
    </row>
    <row r="14" spans="2:8" s="57" customFormat="1" ht="18.75" x14ac:dyDescent="0.3">
      <c r="B14" s="2779" t="s">
        <v>771</v>
      </c>
      <c r="C14" s="2780"/>
      <c r="D14" s="2780"/>
      <c r="E14" s="1450">
        <v>4</v>
      </c>
      <c r="F14" s="1450" t="s">
        <v>449</v>
      </c>
      <c r="G14" s="1451">
        <v>450</v>
      </c>
      <c r="H14" s="1448">
        <f>+E14*G14</f>
        <v>1800</v>
      </c>
    </row>
    <row r="15" spans="2:8" s="57" customFormat="1" ht="18.75" x14ac:dyDescent="0.3">
      <c r="B15" s="2779" t="s">
        <v>1855</v>
      </c>
      <c r="C15" s="2780"/>
      <c r="D15" s="2780"/>
      <c r="E15" s="1450">
        <v>4</v>
      </c>
      <c r="F15" s="1450" t="s">
        <v>449</v>
      </c>
      <c r="G15" s="1451">
        <v>85</v>
      </c>
      <c r="H15" s="1448">
        <f t="shared" ref="H15:H24" si="0">+E15*G15</f>
        <v>340</v>
      </c>
    </row>
    <row r="16" spans="2:8" s="57" customFormat="1" ht="18.75" x14ac:dyDescent="0.3">
      <c r="B16" s="2779" t="s">
        <v>1855</v>
      </c>
      <c r="C16" s="2780"/>
      <c r="D16" s="2780"/>
      <c r="E16" s="1450">
        <v>2</v>
      </c>
      <c r="F16" s="1450" t="s">
        <v>449</v>
      </c>
      <c r="G16" s="1451">
        <v>85</v>
      </c>
      <c r="H16" s="1448">
        <f t="shared" si="0"/>
        <v>170</v>
      </c>
    </row>
    <row r="17" spans="2:8" s="57" customFormat="1" ht="18.75" x14ac:dyDescent="0.3">
      <c r="B17" s="2779" t="s">
        <v>1856</v>
      </c>
      <c r="C17" s="2780"/>
      <c r="D17" s="2780"/>
      <c r="E17" s="1450">
        <v>4</v>
      </c>
      <c r="F17" s="1450" t="s">
        <v>449</v>
      </c>
      <c r="G17" s="1451">
        <v>110</v>
      </c>
      <c r="H17" s="1448">
        <f t="shared" si="0"/>
        <v>440</v>
      </c>
    </row>
    <row r="18" spans="2:8" s="57" customFormat="1" ht="18.75" x14ac:dyDescent="0.3">
      <c r="B18" s="2779" t="s">
        <v>772</v>
      </c>
      <c r="C18" s="2780"/>
      <c r="D18" s="2780"/>
      <c r="E18" s="1450">
        <v>2</v>
      </c>
      <c r="F18" s="1450" t="s">
        <v>449</v>
      </c>
      <c r="G18" s="1451">
        <v>1280</v>
      </c>
      <c r="H18" s="1448">
        <f t="shared" si="0"/>
        <v>2560</v>
      </c>
    </row>
    <row r="19" spans="2:8" s="57" customFormat="1" ht="18.75" x14ac:dyDescent="0.3">
      <c r="B19" s="2779" t="s">
        <v>1725</v>
      </c>
      <c r="C19" s="2780"/>
      <c r="D19" s="2780"/>
      <c r="E19" s="1450">
        <v>2</v>
      </c>
      <c r="F19" s="1450" t="s">
        <v>449</v>
      </c>
      <c r="G19" s="1451">
        <v>110</v>
      </c>
      <c r="H19" s="1448">
        <f t="shared" si="0"/>
        <v>220</v>
      </c>
    </row>
    <row r="20" spans="2:8" s="57" customFormat="1" ht="18.75" x14ac:dyDescent="0.3">
      <c r="B20" s="2781" t="s">
        <v>1857</v>
      </c>
      <c r="C20" s="2782"/>
      <c r="D20" s="2782"/>
      <c r="E20" s="1450"/>
      <c r="F20" s="1450"/>
      <c r="G20" s="1451"/>
      <c r="H20" s="1448">
        <f t="shared" si="0"/>
        <v>0</v>
      </c>
    </row>
    <row r="21" spans="2:8" s="57" customFormat="1" ht="18.75" x14ac:dyDescent="0.3">
      <c r="B21" s="2779" t="s">
        <v>762</v>
      </c>
      <c r="C21" s="2780"/>
      <c r="D21" s="2780"/>
      <c r="E21" s="1450">
        <v>1</v>
      </c>
      <c r="F21" s="1450" t="s">
        <v>449</v>
      </c>
      <c r="G21" s="1451">
        <v>10354</v>
      </c>
      <c r="H21" s="1448">
        <f t="shared" si="0"/>
        <v>10354</v>
      </c>
    </row>
    <row r="22" spans="2:8" s="57" customFormat="1" ht="18.75" x14ac:dyDescent="0.3">
      <c r="B22" s="2781" t="s">
        <v>1029</v>
      </c>
      <c r="C22" s="2782"/>
      <c r="D22" s="2782"/>
      <c r="E22" s="1450"/>
      <c r="F22" s="1450"/>
      <c r="G22" s="1451"/>
      <c r="H22" s="1448">
        <f t="shared" si="0"/>
        <v>0</v>
      </c>
    </row>
    <row r="23" spans="2:8" s="57" customFormat="1" ht="18.75" x14ac:dyDescent="0.3">
      <c r="B23" s="2779"/>
      <c r="C23" s="2780"/>
      <c r="D23" s="2780"/>
      <c r="E23" s="1450"/>
      <c r="F23" s="1450"/>
      <c r="G23" s="1451"/>
      <c r="H23" s="1448">
        <f t="shared" si="0"/>
        <v>0</v>
      </c>
    </row>
    <row r="24" spans="2:8" s="57" customFormat="1" ht="18.75" x14ac:dyDescent="0.3">
      <c r="B24" s="2779"/>
      <c r="C24" s="2780"/>
      <c r="D24" s="2780"/>
      <c r="E24" s="1450"/>
      <c r="F24" s="1450"/>
      <c r="G24" s="1451"/>
      <c r="H24" s="1448">
        <f t="shared" si="0"/>
        <v>0</v>
      </c>
    </row>
    <row r="25" spans="2:8" s="57" customFormat="1" ht="18.75" x14ac:dyDescent="0.3">
      <c r="B25" s="2779"/>
      <c r="C25" s="2780"/>
      <c r="D25" s="2780"/>
      <c r="E25" s="1450"/>
      <c r="F25" s="1450"/>
      <c r="G25" s="1451"/>
      <c r="H25" s="144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84"/>
      <c r="C33" s="2785"/>
      <c r="D33" s="2785"/>
      <c r="E33" s="1444"/>
      <c r="F33" s="1444"/>
      <c r="G33" s="1444"/>
      <c r="H33" s="1446"/>
    </row>
    <row r="34" spans="2:8" x14ac:dyDescent="0.25">
      <c r="B34" s="2784"/>
      <c r="C34" s="2785"/>
      <c r="D34" s="2785"/>
      <c r="E34" s="1444"/>
      <c r="F34" s="1444"/>
      <c r="G34" s="1444"/>
      <c r="H34" s="1446"/>
    </row>
    <row r="35" spans="2:8" ht="15.75" thickBot="1" x14ac:dyDescent="0.3">
      <c r="B35" s="2786"/>
      <c r="C35" s="2787"/>
      <c r="D35" s="2787"/>
      <c r="E35" s="1445"/>
      <c r="F35" s="1445"/>
      <c r="G35" s="1445"/>
      <c r="H35" s="1447"/>
    </row>
    <row r="36" spans="2:8" ht="18.75" x14ac:dyDescent="0.3">
      <c r="G36" s="48" t="s">
        <v>443</v>
      </c>
      <c r="H36" s="64">
        <f>SUM(H13:H25)</f>
        <v>17044</v>
      </c>
    </row>
    <row r="37" spans="2:8" ht="18.75" x14ac:dyDescent="0.3">
      <c r="G37" s="48" t="s">
        <v>444</v>
      </c>
      <c r="H37" s="64">
        <f>+H36*0.16</f>
        <v>2727.04</v>
      </c>
    </row>
    <row r="38" spans="2:8" ht="19.5" thickBot="1" x14ac:dyDescent="0.35">
      <c r="G38" s="49" t="s">
        <v>445</v>
      </c>
      <c r="H38" s="65">
        <f>+H36+H37</f>
        <v>19771.04</v>
      </c>
    </row>
    <row r="40" spans="2:8" x14ac:dyDescent="0.25">
      <c r="B40" s="2776"/>
      <c r="C40" s="2776"/>
      <c r="D40" s="2776"/>
      <c r="E40" s="2776"/>
      <c r="F40" s="2776"/>
    </row>
    <row r="41" spans="2:8" x14ac:dyDescent="0.25">
      <c r="B41" s="2776"/>
      <c r="C41" s="2776"/>
      <c r="D41" s="2776"/>
      <c r="E41" s="2776"/>
      <c r="F41" s="2776"/>
    </row>
    <row r="42" spans="2:8" x14ac:dyDescent="0.25">
      <c r="B42" s="2783" t="s">
        <v>446</v>
      </c>
      <c r="C42" s="2783"/>
      <c r="D42" s="2783"/>
      <c r="E42" s="2783" t="s">
        <v>447</v>
      </c>
      <c r="F42" s="2783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3">
    <tabColor rgb="FFFFFF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7.5703125" style="32" customWidth="1"/>
    <col min="4" max="4" width="13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-1952</v>
      </c>
      <c r="E5" s="1436" t="s">
        <v>421</v>
      </c>
      <c r="F5" s="33" t="str">
        <f>VLOOKUP(F6,OBRAS!A1:B25,2,FALSE)</f>
        <v>VALENC, ENSINO, TAJO</v>
      </c>
      <c r="G5" s="1670" t="s">
        <v>423</v>
      </c>
      <c r="H5" s="1674">
        <v>46178</v>
      </c>
    </row>
    <row r="6" spans="2:8" ht="15.75" thickBot="1" x14ac:dyDescent="0.3">
      <c r="B6" s="1669"/>
      <c r="C6" s="1671"/>
      <c r="D6" s="1673"/>
      <c r="E6" s="1437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DATOS'!A1:J107,7,FALSE)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DATOS'!A1:J108,3,FALSE)</f>
        <v>SANTA ANA #206 INT. 4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37410</v>
      </c>
      <c r="H9" s="42"/>
    </row>
    <row r="10" spans="2:8" x14ac:dyDescent="0.25">
      <c r="B10" s="40" t="s">
        <v>427</v>
      </c>
      <c r="C10" s="38" t="str">
        <f>VLOOKUP(C7,'BASE DATOS'!A1:J110,2,FALSE)</f>
        <v>HEAC841104392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3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848</v>
      </c>
      <c r="C13" s="1679"/>
      <c r="D13" s="1679"/>
      <c r="E13" s="60">
        <v>2</v>
      </c>
      <c r="F13" s="60" t="s">
        <v>449</v>
      </c>
      <c r="G13" s="62">
        <v>1887</v>
      </c>
      <c r="H13" s="56">
        <f>+E13*G13</f>
        <v>3774</v>
      </c>
    </row>
    <row r="14" spans="2:8" s="57" customFormat="1" ht="18.75" x14ac:dyDescent="0.3">
      <c r="B14" s="2779" t="s">
        <v>849</v>
      </c>
      <c r="C14" s="2780"/>
      <c r="D14" s="2780"/>
      <c r="E14" s="1450">
        <v>2</v>
      </c>
      <c r="F14" s="1450" t="s">
        <v>449</v>
      </c>
      <c r="G14" s="1451">
        <v>1654</v>
      </c>
      <c r="H14" s="1448">
        <f>+E14*G14</f>
        <v>3308</v>
      </c>
    </row>
    <row r="15" spans="2:8" s="57" customFormat="1" ht="18.75" x14ac:dyDescent="0.3">
      <c r="B15" s="2779" t="s">
        <v>844</v>
      </c>
      <c r="C15" s="2780"/>
      <c r="D15" s="2780"/>
      <c r="E15" s="1450">
        <v>2</v>
      </c>
      <c r="F15" s="1450" t="s">
        <v>449</v>
      </c>
      <c r="G15" s="1451">
        <v>985</v>
      </c>
      <c r="H15" s="1448">
        <f t="shared" ref="H15:H24" si="0">+E15*G15</f>
        <v>1970</v>
      </c>
    </row>
    <row r="16" spans="2:8" s="57" customFormat="1" ht="18.75" x14ac:dyDescent="0.3">
      <c r="B16" s="2779" t="s">
        <v>991</v>
      </c>
      <c r="C16" s="2780"/>
      <c r="D16" s="2780"/>
      <c r="E16" s="1450">
        <v>2</v>
      </c>
      <c r="F16" s="1450" t="s">
        <v>449</v>
      </c>
      <c r="G16" s="1451">
        <v>1800</v>
      </c>
      <c r="H16" s="1448">
        <f t="shared" si="0"/>
        <v>3600</v>
      </c>
    </row>
    <row r="17" spans="2:8" s="57" customFormat="1" ht="18.75" x14ac:dyDescent="0.3">
      <c r="B17" s="2779" t="s">
        <v>990</v>
      </c>
      <c r="C17" s="2780"/>
      <c r="D17" s="2780"/>
      <c r="E17" s="1450">
        <v>2</v>
      </c>
      <c r="F17" s="1450" t="s">
        <v>449</v>
      </c>
      <c r="G17" s="1451">
        <v>1100</v>
      </c>
      <c r="H17" s="1448">
        <f t="shared" si="0"/>
        <v>2200</v>
      </c>
    </row>
    <row r="18" spans="2:8" s="57" customFormat="1" ht="18.75" x14ac:dyDescent="0.3">
      <c r="B18" s="2781" t="s">
        <v>1858</v>
      </c>
      <c r="C18" s="2782"/>
      <c r="D18" s="2782"/>
      <c r="E18" s="1450"/>
      <c r="F18" s="1450"/>
      <c r="G18" s="1451"/>
      <c r="H18" s="1448">
        <f t="shared" si="0"/>
        <v>0</v>
      </c>
    </row>
    <row r="19" spans="2:8" s="57" customFormat="1" ht="18.75" x14ac:dyDescent="0.3">
      <c r="B19" s="2779"/>
      <c r="C19" s="2780"/>
      <c r="D19" s="2780"/>
      <c r="E19" s="1450"/>
      <c r="F19" s="1450"/>
      <c r="G19" s="1451"/>
      <c r="H19" s="1448">
        <f t="shared" si="0"/>
        <v>0</v>
      </c>
    </row>
    <row r="20" spans="2:8" s="57" customFormat="1" ht="18.75" x14ac:dyDescent="0.3">
      <c r="B20" s="2779"/>
      <c r="C20" s="2780"/>
      <c r="D20" s="2780"/>
      <c r="E20" s="1450"/>
      <c r="F20" s="1450"/>
      <c r="G20" s="1451"/>
      <c r="H20" s="1448">
        <f t="shared" si="0"/>
        <v>0</v>
      </c>
    </row>
    <row r="21" spans="2:8" s="57" customFormat="1" ht="18.75" x14ac:dyDescent="0.3">
      <c r="B21" s="2779"/>
      <c r="C21" s="2780"/>
      <c r="D21" s="2780"/>
      <c r="E21" s="1450"/>
      <c r="F21" s="1450"/>
      <c r="G21" s="1451"/>
      <c r="H21" s="1448">
        <f t="shared" si="0"/>
        <v>0</v>
      </c>
    </row>
    <row r="22" spans="2:8" s="57" customFormat="1" ht="18.75" x14ac:dyDescent="0.3">
      <c r="B22" s="2779"/>
      <c r="C22" s="2780"/>
      <c r="D22" s="2780"/>
      <c r="E22" s="1450"/>
      <c r="F22" s="1450"/>
      <c r="G22" s="1451"/>
      <c r="H22" s="1448">
        <f t="shared" si="0"/>
        <v>0</v>
      </c>
    </row>
    <row r="23" spans="2:8" s="57" customFormat="1" ht="18.75" x14ac:dyDescent="0.3">
      <c r="B23" s="2779"/>
      <c r="C23" s="2780"/>
      <c r="D23" s="2780"/>
      <c r="E23" s="1450"/>
      <c r="F23" s="1450"/>
      <c r="G23" s="1451"/>
      <c r="H23" s="1448">
        <f t="shared" si="0"/>
        <v>0</v>
      </c>
    </row>
    <row r="24" spans="2:8" s="57" customFormat="1" ht="18.75" x14ac:dyDescent="0.3">
      <c r="B24" s="2779"/>
      <c r="C24" s="2780"/>
      <c r="D24" s="2780"/>
      <c r="E24" s="1450"/>
      <c r="F24" s="1450"/>
      <c r="G24" s="1451"/>
      <c r="H24" s="1448">
        <f t="shared" si="0"/>
        <v>0</v>
      </c>
    </row>
    <row r="25" spans="2:8" s="57" customFormat="1" ht="18.75" x14ac:dyDescent="0.3">
      <c r="B25" s="2779"/>
      <c r="C25" s="2780"/>
      <c r="D25" s="2780"/>
      <c r="E25" s="1450"/>
      <c r="F25" s="1450"/>
      <c r="G25" s="1451"/>
      <c r="H25" s="144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84"/>
      <c r="C33" s="2785"/>
      <c r="D33" s="2785"/>
      <c r="E33" s="1444"/>
      <c r="F33" s="1444"/>
      <c r="G33" s="1444"/>
      <c r="H33" s="1446"/>
    </row>
    <row r="34" spans="2:8" x14ac:dyDescent="0.25">
      <c r="B34" s="2784"/>
      <c r="C34" s="2785"/>
      <c r="D34" s="2785"/>
      <c r="E34" s="1444"/>
      <c r="F34" s="1444"/>
      <c r="G34" s="1444"/>
      <c r="H34" s="1446"/>
    </row>
    <row r="35" spans="2:8" ht="15.75" thickBot="1" x14ac:dyDescent="0.3">
      <c r="B35" s="2786"/>
      <c r="C35" s="2787"/>
      <c r="D35" s="2787"/>
      <c r="E35" s="1445"/>
      <c r="F35" s="1445"/>
      <c r="G35" s="1445"/>
      <c r="H35" s="1447"/>
    </row>
    <row r="36" spans="2:8" ht="18.75" x14ac:dyDescent="0.3">
      <c r="G36" s="48" t="s">
        <v>443</v>
      </c>
      <c r="H36" s="64">
        <f>SUM(H13:H25)</f>
        <v>14852</v>
      </c>
    </row>
    <row r="37" spans="2:8" ht="18.75" x14ac:dyDescent="0.3">
      <c r="G37" s="48" t="s">
        <v>444</v>
      </c>
      <c r="H37" s="64">
        <f>+H36*0.16</f>
        <v>2376.3200000000002</v>
      </c>
    </row>
    <row r="38" spans="2:8" ht="19.5" thickBot="1" x14ac:dyDescent="0.35">
      <c r="G38" s="49" t="s">
        <v>445</v>
      </c>
      <c r="H38" s="65">
        <f>+H36+H37</f>
        <v>17228.32</v>
      </c>
    </row>
    <row r="40" spans="2:8" x14ac:dyDescent="0.25">
      <c r="B40" s="2776"/>
      <c r="C40" s="2776"/>
      <c r="D40" s="2776"/>
      <c r="E40" s="2776"/>
      <c r="F40" s="2776"/>
    </row>
    <row r="41" spans="2:8" x14ac:dyDescent="0.25">
      <c r="B41" s="2776"/>
      <c r="C41" s="2776"/>
      <c r="D41" s="2776"/>
      <c r="E41" s="2776"/>
      <c r="F41" s="2776"/>
    </row>
    <row r="42" spans="2:8" x14ac:dyDescent="0.25">
      <c r="B42" s="2783" t="s">
        <v>446</v>
      </c>
      <c r="C42" s="2783"/>
      <c r="D42" s="2783"/>
      <c r="E42" s="2783" t="s">
        <v>447</v>
      </c>
      <c r="F42" s="2783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4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140625" style="32" customWidth="1"/>
    <col min="4" max="4" width="13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-1953</v>
      </c>
      <c r="E5" s="1441" t="s">
        <v>421</v>
      </c>
      <c r="F5" s="33" t="str">
        <f>VLOOKUP(F6,OBRAS!A1:B25,2,FALSE)</f>
        <v>VALENC, ENSINO, TAJO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1442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1859</v>
      </c>
      <c r="D7" s="36"/>
      <c r="E7" s="36"/>
      <c r="F7" s="35" t="s">
        <v>429</v>
      </c>
      <c r="G7" s="36">
        <f>VLOOKUP(C7,'BASE DATOS'!A1:J1107,7,FALSE)</f>
        <v>0</v>
      </c>
      <c r="H7" s="41"/>
    </row>
    <row r="8" spans="2:8" x14ac:dyDescent="0.25">
      <c r="B8" s="40" t="s">
        <v>425</v>
      </c>
      <c r="C8" s="38" t="str">
        <f>VLOOKUP(C7,'BASE DATOS'!A1:J1108,3,FALSE)</f>
        <v>CAMINO AL CARRIZO #122-36 FRACC. AGAVE AZUL COL.  LOS NOGALES</v>
      </c>
      <c r="D8" s="38"/>
      <c r="E8" s="38"/>
      <c r="F8" s="37" t="s">
        <v>430</v>
      </c>
      <c r="G8" s="38" t="str">
        <f>VLOOKUP(C7,'BASE DATOS'!A1:J1108,8,FALSE)</f>
        <v>REFACCIONES</v>
      </c>
      <c r="H8" s="42"/>
    </row>
    <row r="9" spans="2:8" x14ac:dyDescent="0.25">
      <c r="B9" s="40" t="s">
        <v>426</v>
      </c>
      <c r="C9" s="38" t="str">
        <f>VLOOKUP(C7,'BASE DATOS'!A1:J1109,4,FALSE)</f>
        <v>SAN JUAN DEL RIO, QRO</v>
      </c>
      <c r="D9" s="38"/>
      <c r="E9" s="38"/>
      <c r="F9" s="37" t="s">
        <v>431</v>
      </c>
      <c r="G9" s="50">
        <f>VLOOKUP(C7,'BASE DATOS'!A1:J1109,9,FALSE)</f>
        <v>76811</v>
      </c>
      <c r="H9" s="42"/>
    </row>
    <row r="10" spans="2:8" x14ac:dyDescent="0.25">
      <c r="B10" s="40" t="s">
        <v>427</v>
      </c>
      <c r="C10" s="38" t="str">
        <f>VLOOKUP(C7,'BASE DATOS'!A1:J110,2,FALSE)</f>
        <v>CAMA640925AI4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55 3621 1097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4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1864</v>
      </c>
      <c r="C13" s="1679"/>
      <c r="D13" s="1679"/>
      <c r="E13" s="60">
        <v>1</v>
      </c>
      <c r="F13" s="60" t="s">
        <v>449</v>
      </c>
      <c r="G13" s="62">
        <v>4900</v>
      </c>
      <c r="H13" s="56">
        <f>+E13*G13</f>
        <v>4900</v>
      </c>
    </row>
    <row r="14" spans="2:8" s="57" customFormat="1" ht="18.75" x14ac:dyDescent="0.3">
      <c r="B14" s="2793" t="s">
        <v>1865</v>
      </c>
      <c r="C14" s="2794"/>
      <c r="D14" s="2794"/>
      <c r="E14" s="1459">
        <v>1</v>
      </c>
      <c r="F14" s="1459" t="s">
        <v>449</v>
      </c>
      <c r="G14" s="1460">
        <v>4900</v>
      </c>
      <c r="H14" s="1457">
        <f>+E14*G14</f>
        <v>4900</v>
      </c>
    </row>
    <row r="15" spans="2:8" s="57" customFormat="1" ht="18.75" x14ac:dyDescent="0.3">
      <c r="B15" s="2795" t="s">
        <v>481</v>
      </c>
      <c r="C15" s="2796"/>
      <c r="D15" s="2796"/>
      <c r="E15" s="1459"/>
      <c r="F15" s="1459"/>
      <c r="G15" s="1460"/>
      <c r="H15" s="1457">
        <f t="shared" ref="H15:H24" si="0">+E15*G15</f>
        <v>0</v>
      </c>
    </row>
    <row r="16" spans="2:8" s="57" customFormat="1" ht="18.75" x14ac:dyDescent="0.3">
      <c r="B16" s="2793"/>
      <c r="C16" s="2794"/>
      <c r="D16" s="2794"/>
      <c r="E16" s="1459"/>
      <c r="F16" s="1459"/>
      <c r="G16" s="1460"/>
      <c r="H16" s="1457">
        <f t="shared" si="0"/>
        <v>0</v>
      </c>
    </row>
    <row r="17" spans="2:8" s="57" customFormat="1" ht="18.75" x14ac:dyDescent="0.3">
      <c r="B17" s="2793"/>
      <c r="C17" s="2794"/>
      <c r="D17" s="2794"/>
      <c r="E17" s="1459"/>
      <c r="F17" s="1459"/>
      <c r="G17" s="1460"/>
      <c r="H17" s="1457">
        <f t="shared" si="0"/>
        <v>0</v>
      </c>
    </row>
    <row r="18" spans="2:8" s="57" customFormat="1" ht="18.75" x14ac:dyDescent="0.3">
      <c r="B18" s="2793"/>
      <c r="C18" s="2794"/>
      <c r="D18" s="2794"/>
      <c r="E18" s="1459"/>
      <c r="F18" s="1459"/>
      <c r="G18" s="1460"/>
      <c r="H18" s="1457">
        <f t="shared" si="0"/>
        <v>0</v>
      </c>
    </row>
    <row r="19" spans="2:8" s="57" customFormat="1" ht="18.75" x14ac:dyDescent="0.3">
      <c r="B19" s="2793"/>
      <c r="C19" s="2794"/>
      <c r="D19" s="2794"/>
      <c r="E19" s="1459"/>
      <c r="F19" s="1459"/>
      <c r="G19" s="1460"/>
      <c r="H19" s="1457">
        <f t="shared" si="0"/>
        <v>0</v>
      </c>
    </row>
    <row r="20" spans="2:8" s="57" customFormat="1" ht="18.75" x14ac:dyDescent="0.3">
      <c r="B20" s="2793"/>
      <c r="C20" s="2794"/>
      <c r="D20" s="2794"/>
      <c r="E20" s="1459"/>
      <c r="F20" s="1459"/>
      <c r="G20" s="1460"/>
      <c r="H20" s="1457">
        <f t="shared" si="0"/>
        <v>0</v>
      </c>
    </row>
    <row r="21" spans="2:8" s="57" customFormat="1" ht="18.75" x14ac:dyDescent="0.3">
      <c r="B21" s="2793"/>
      <c r="C21" s="2794"/>
      <c r="D21" s="2794"/>
      <c r="E21" s="1459"/>
      <c r="F21" s="1459"/>
      <c r="G21" s="1460"/>
      <c r="H21" s="1457">
        <f t="shared" si="0"/>
        <v>0</v>
      </c>
    </row>
    <row r="22" spans="2:8" s="57" customFormat="1" ht="18.75" x14ac:dyDescent="0.3">
      <c r="B22" s="2793"/>
      <c r="C22" s="2794"/>
      <c r="D22" s="2794"/>
      <c r="E22" s="1459"/>
      <c r="F22" s="1459"/>
      <c r="G22" s="1460"/>
      <c r="H22" s="1457">
        <f t="shared" si="0"/>
        <v>0</v>
      </c>
    </row>
    <row r="23" spans="2:8" s="57" customFormat="1" ht="18.75" x14ac:dyDescent="0.3">
      <c r="B23" s="2793"/>
      <c r="C23" s="2794"/>
      <c r="D23" s="2794"/>
      <c r="E23" s="1459"/>
      <c r="F23" s="1459"/>
      <c r="G23" s="1460"/>
      <c r="H23" s="1457">
        <f t="shared" si="0"/>
        <v>0</v>
      </c>
    </row>
    <row r="24" spans="2:8" s="57" customFormat="1" ht="18.75" x14ac:dyDescent="0.3">
      <c r="B24" s="2793"/>
      <c r="C24" s="2794"/>
      <c r="D24" s="2794"/>
      <c r="E24" s="1459"/>
      <c r="F24" s="1459"/>
      <c r="G24" s="1460"/>
      <c r="H24" s="1457">
        <f t="shared" si="0"/>
        <v>0</v>
      </c>
    </row>
    <row r="25" spans="2:8" s="57" customFormat="1" ht="18.75" x14ac:dyDescent="0.3">
      <c r="B25" s="2793"/>
      <c r="C25" s="2794"/>
      <c r="D25" s="2794"/>
      <c r="E25" s="1459"/>
      <c r="F25" s="1459"/>
      <c r="G25" s="1460"/>
      <c r="H25" s="145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89"/>
      <c r="C33" s="2790"/>
      <c r="D33" s="2790"/>
      <c r="E33" s="1453"/>
      <c r="F33" s="1453"/>
      <c r="G33" s="1453"/>
      <c r="H33" s="1455"/>
    </row>
    <row r="34" spans="2:8" x14ac:dyDescent="0.25">
      <c r="B34" s="2789"/>
      <c r="C34" s="2790"/>
      <c r="D34" s="2790"/>
      <c r="E34" s="1453"/>
      <c r="F34" s="1453"/>
      <c r="G34" s="1453"/>
      <c r="H34" s="1455"/>
    </row>
    <row r="35" spans="2:8" ht="15.75" thickBot="1" x14ac:dyDescent="0.3">
      <c r="B35" s="2791"/>
      <c r="C35" s="2792"/>
      <c r="D35" s="2792"/>
      <c r="E35" s="1454"/>
      <c r="F35" s="1454"/>
      <c r="G35" s="1454"/>
      <c r="H35" s="1456"/>
    </row>
    <row r="36" spans="2:8" ht="18.75" x14ac:dyDescent="0.3">
      <c r="G36" s="48" t="s">
        <v>443</v>
      </c>
      <c r="H36" s="64">
        <f>SUM(H13:H25)</f>
        <v>9800</v>
      </c>
    </row>
    <row r="37" spans="2:8" ht="18.75" x14ac:dyDescent="0.3">
      <c r="G37" s="48" t="s">
        <v>444</v>
      </c>
      <c r="H37" s="64">
        <f>+H36*0.16</f>
        <v>1568</v>
      </c>
    </row>
    <row r="38" spans="2:8" ht="19.5" thickBot="1" x14ac:dyDescent="0.35">
      <c r="G38" s="49" t="s">
        <v>445</v>
      </c>
      <c r="H38" s="65">
        <f>+H36+H37</f>
        <v>11368</v>
      </c>
    </row>
    <row r="40" spans="2:8" x14ac:dyDescent="0.25">
      <c r="B40" s="2785"/>
      <c r="C40" s="2785"/>
      <c r="D40" s="2785"/>
      <c r="E40" s="2785"/>
      <c r="F40" s="2785"/>
    </row>
    <row r="41" spans="2:8" x14ac:dyDescent="0.25">
      <c r="B41" s="2785"/>
      <c r="C41" s="2785"/>
      <c r="D41" s="2785"/>
      <c r="E41" s="2785"/>
      <c r="F41" s="2785"/>
    </row>
    <row r="42" spans="2:8" x14ac:dyDescent="0.25">
      <c r="B42" s="2788" t="s">
        <v>446</v>
      </c>
      <c r="C42" s="2788"/>
      <c r="D42" s="2788"/>
      <c r="E42" s="2788" t="s">
        <v>447</v>
      </c>
      <c r="F42" s="2788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5">
    <tabColor rgb="FF7030A0"/>
    <pageSetUpPr fitToPage="1"/>
  </sheetPr>
  <dimension ref="B1:H43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3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-1954</v>
      </c>
      <c r="E5" s="1441" t="s">
        <v>421</v>
      </c>
      <c r="F5" s="33" t="str">
        <f>VLOOKUP(F6,OBRAS!A1:B25,2,FALSE)</f>
        <v>VALENC, ENSINO, TAJO</v>
      </c>
      <c r="G5" s="1670" t="s">
        <v>423</v>
      </c>
      <c r="H5" s="1674">
        <v>46181</v>
      </c>
    </row>
    <row r="6" spans="2:8" ht="15.75" thickBot="1" x14ac:dyDescent="0.3">
      <c r="B6" s="1669"/>
      <c r="C6" s="1671"/>
      <c r="D6" s="1673"/>
      <c r="E6" s="1442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64</v>
      </c>
      <c r="D7" s="36"/>
      <c r="E7" s="36"/>
      <c r="F7" s="35" t="s">
        <v>429</v>
      </c>
      <c r="G7" s="36" t="str">
        <f>VLOOKUP(C7,'BASE DATOS'!A1:J107,7,FALSE)</f>
        <v>postventa@himoinsa.mx</v>
      </c>
      <c r="H7" s="41"/>
    </row>
    <row r="8" spans="2:8" x14ac:dyDescent="0.25">
      <c r="B8" s="40" t="s">
        <v>425</v>
      </c>
      <c r="C8" s="38" t="str">
        <f>VLOOKUP(C7,'BASE DATOS'!A1:J108,3,FALSE)</f>
        <v>AV. LAZARO CARDENAS #790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GUADALAJARA, JCO</v>
      </c>
      <c r="D9" s="38"/>
      <c r="E9" s="38"/>
      <c r="F9" s="37" t="s">
        <v>431</v>
      </c>
      <c r="G9" s="50">
        <f>VLOOKUP(C7,'BASE DATOS'!A1:J109,9,FALSE)</f>
        <v>44470</v>
      </c>
      <c r="H9" s="42"/>
    </row>
    <row r="10" spans="2:8" x14ac:dyDescent="0.25">
      <c r="B10" s="40" t="s">
        <v>427</v>
      </c>
      <c r="C10" s="38" t="str">
        <f>VLOOKUP(C7,'BASE DATOS'!A1:J110,2,FALSE)</f>
        <v>MGE061004ISA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33 17990365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4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1869</v>
      </c>
      <c r="C13" s="1679"/>
      <c r="D13" s="1679"/>
      <c r="E13" s="60">
        <v>6</v>
      </c>
      <c r="F13" s="60" t="s">
        <v>449</v>
      </c>
      <c r="G13" s="62">
        <v>1</v>
      </c>
      <c r="H13" s="56">
        <f>+E13*G13</f>
        <v>6</v>
      </c>
    </row>
    <row r="14" spans="2:8" s="57" customFormat="1" ht="18.75" x14ac:dyDescent="0.3">
      <c r="B14" s="2793" t="s">
        <v>1868</v>
      </c>
      <c r="C14" s="2794"/>
      <c r="D14" s="2794"/>
      <c r="E14" s="1459">
        <v>3</v>
      </c>
      <c r="F14" s="1459" t="s">
        <v>449</v>
      </c>
      <c r="G14" s="1460">
        <v>4.3499999999999996</v>
      </c>
      <c r="H14" s="1457">
        <f>+E14*G14</f>
        <v>13.049999999999999</v>
      </c>
    </row>
    <row r="15" spans="2:8" s="57" customFormat="1" ht="18.75" x14ac:dyDescent="0.3">
      <c r="B15" s="2795" t="s">
        <v>1870</v>
      </c>
      <c r="C15" s="2796"/>
      <c r="D15" s="2796"/>
      <c r="E15" s="1459"/>
      <c r="F15" s="1459"/>
      <c r="G15" s="1460"/>
      <c r="H15" s="1457"/>
    </row>
    <row r="16" spans="2:8" s="57" customFormat="1" ht="18.75" x14ac:dyDescent="0.3">
      <c r="B16" s="2793"/>
      <c r="C16" s="2794"/>
      <c r="D16" s="2794"/>
      <c r="E16" s="1459"/>
      <c r="F16" s="1459"/>
      <c r="G16" s="1460"/>
      <c r="H16" s="1457"/>
    </row>
    <row r="17" spans="2:8" s="57" customFormat="1" ht="18.75" x14ac:dyDescent="0.3">
      <c r="B17" s="2793"/>
      <c r="C17" s="2794"/>
      <c r="D17" s="2794"/>
      <c r="E17" s="1459"/>
      <c r="F17" s="1459"/>
      <c r="G17" s="1460"/>
      <c r="H17" s="1457"/>
    </row>
    <row r="18" spans="2:8" s="57" customFormat="1" ht="18.75" x14ac:dyDescent="0.3">
      <c r="B18" s="2793"/>
      <c r="C18" s="2794"/>
      <c r="D18" s="2794"/>
      <c r="E18" s="1459"/>
      <c r="F18" s="1459"/>
      <c r="G18" s="1460"/>
      <c r="H18" s="1457"/>
    </row>
    <row r="19" spans="2:8" s="57" customFormat="1" ht="18.75" x14ac:dyDescent="0.3">
      <c r="B19" s="2793"/>
      <c r="C19" s="2794"/>
      <c r="D19" s="2794"/>
      <c r="E19" s="1459"/>
      <c r="F19" s="1459"/>
      <c r="G19" s="1460"/>
      <c r="H19" s="1457"/>
    </row>
    <row r="20" spans="2:8" s="57" customFormat="1" ht="18.75" x14ac:dyDescent="0.3">
      <c r="B20" s="2793"/>
      <c r="C20" s="2794"/>
      <c r="D20" s="2794"/>
      <c r="E20" s="1459"/>
      <c r="F20" s="1459"/>
      <c r="G20" s="1460"/>
      <c r="H20" s="1457"/>
    </row>
    <row r="21" spans="2:8" s="57" customFormat="1" ht="18.75" x14ac:dyDescent="0.3">
      <c r="B21" s="2793"/>
      <c r="C21" s="2794"/>
      <c r="D21" s="2794"/>
      <c r="E21" s="1459"/>
      <c r="F21" s="1459"/>
      <c r="G21" s="1460"/>
      <c r="H21" s="1457"/>
    </row>
    <row r="22" spans="2:8" s="57" customFormat="1" ht="18.75" x14ac:dyDescent="0.3">
      <c r="B22" s="2793"/>
      <c r="C22" s="2794"/>
      <c r="D22" s="2794"/>
      <c r="E22" s="1459"/>
      <c r="F22" s="1459"/>
      <c r="G22" s="1460"/>
      <c r="H22" s="1457"/>
    </row>
    <row r="23" spans="2:8" s="57" customFormat="1" ht="18.75" x14ac:dyDescent="0.3">
      <c r="B23" s="2793"/>
      <c r="C23" s="2794"/>
      <c r="D23" s="2794"/>
      <c r="E23" s="1459"/>
      <c r="F23" s="1459"/>
      <c r="G23" s="1460"/>
      <c r="H23" s="1457"/>
    </row>
    <row r="24" spans="2:8" s="57" customFormat="1" ht="18.75" x14ac:dyDescent="0.3">
      <c r="B24" s="2793"/>
      <c r="C24" s="2794"/>
      <c r="D24" s="2794"/>
      <c r="E24" s="1459"/>
      <c r="F24" s="1459"/>
      <c r="G24" s="1460"/>
      <c r="H24" s="1457"/>
    </row>
    <row r="25" spans="2:8" s="57" customFormat="1" ht="18.75" x14ac:dyDescent="0.3">
      <c r="B25" s="2793"/>
      <c r="C25" s="2794"/>
      <c r="D25" s="2794"/>
      <c r="E25" s="1459"/>
      <c r="F25" s="1459"/>
      <c r="G25" s="1460"/>
      <c r="H25" s="145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89"/>
      <c r="C33" s="2790"/>
      <c r="D33" s="2790"/>
      <c r="E33" s="1453"/>
      <c r="F33" s="1453"/>
      <c r="G33" s="1453"/>
      <c r="H33" s="1455"/>
    </row>
    <row r="34" spans="2:8" x14ac:dyDescent="0.25">
      <c r="B34" s="2789"/>
      <c r="C34" s="2790"/>
      <c r="D34" s="2790"/>
      <c r="E34" s="1453"/>
      <c r="F34" s="1453"/>
      <c r="G34" s="1453"/>
      <c r="H34" s="1455"/>
    </row>
    <row r="35" spans="2:8" ht="15.75" thickBot="1" x14ac:dyDescent="0.3">
      <c r="B35" s="2791"/>
      <c r="C35" s="2792"/>
      <c r="D35" s="2792"/>
      <c r="E35" s="1454"/>
      <c r="F35" s="1454"/>
      <c r="G35" s="1454"/>
      <c r="H35" s="1456"/>
    </row>
    <row r="36" spans="2:8" ht="18.75" x14ac:dyDescent="0.3">
      <c r="G36" s="48" t="s">
        <v>443</v>
      </c>
      <c r="H36" s="64">
        <f>SUM(H13:H25)</f>
        <v>19.049999999999997</v>
      </c>
    </row>
    <row r="37" spans="2:8" ht="18.75" x14ac:dyDescent="0.3">
      <c r="G37" s="48" t="s">
        <v>444</v>
      </c>
      <c r="H37" s="64">
        <f>+H36*0.16</f>
        <v>3.0479999999999996</v>
      </c>
    </row>
    <row r="38" spans="2:8" ht="19.5" thickBot="1" x14ac:dyDescent="0.35">
      <c r="G38" s="49" t="s">
        <v>445</v>
      </c>
      <c r="H38" s="65">
        <f>+H36+H37</f>
        <v>22.097999999999995</v>
      </c>
    </row>
    <row r="40" spans="2:8" x14ac:dyDescent="0.25">
      <c r="B40" s="2785"/>
      <c r="C40" s="2785"/>
      <c r="D40" s="2785"/>
      <c r="E40" s="2785"/>
      <c r="F40" s="2785"/>
      <c r="H40" s="1112"/>
    </row>
    <row r="41" spans="2:8" x14ac:dyDescent="0.25">
      <c r="B41" s="2785"/>
      <c r="C41" s="2785"/>
      <c r="D41" s="2785"/>
      <c r="E41" s="2785"/>
      <c r="F41" s="2785"/>
      <c r="G41" s="1452" t="s">
        <v>630</v>
      </c>
      <c r="H41" s="1461">
        <v>17.4453</v>
      </c>
    </row>
    <row r="42" spans="2:8" ht="19.5" thickBot="1" x14ac:dyDescent="0.35">
      <c r="B42" s="2788" t="s">
        <v>446</v>
      </c>
      <c r="C42" s="2788"/>
      <c r="D42" s="2788"/>
      <c r="E42" s="2788" t="s">
        <v>447</v>
      </c>
      <c r="F42" s="2788"/>
      <c r="G42" s="149" t="s">
        <v>438</v>
      </c>
      <c r="H42" s="1125">
        <f>+H38*H41</f>
        <v>385.50623939999991</v>
      </c>
    </row>
    <row r="43" spans="2:8" ht="15.75" thickTop="1" x14ac:dyDescent="0.25">
      <c r="H43" s="1112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6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2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1866</v>
      </c>
      <c r="E5" s="1441" t="s">
        <v>421</v>
      </c>
      <c r="F5" s="33" t="str">
        <f>VLOOKUP(F6,OBRAS!A1:B25,2,FALSE)</f>
        <v>EL ENSINO</v>
      </c>
      <c r="G5" s="1670" t="s">
        <v>423</v>
      </c>
      <c r="H5" s="1674">
        <v>46181</v>
      </c>
    </row>
    <row r="6" spans="2:8" ht="15.75" thickBot="1" x14ac:dyDescent="0.3">
      <c r="B6" s="1669"/>
      <c r="C6" s="1671"/>
      <c r="D6" s="1673"/>
      <c r="E6" s="1442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359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CARRET. ALTERNA CEL-VILLA KM. 5.86 2DA FRACC. CRESPO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38110</v>
      </c>
      <c r="H9" s="42"/>
    </row>
    <row r="10" spans="2:8" x14ac:dyDescent="0.25">
      <c r="B10" s="40" t="s">
        <v>427</v>
      </c>
      <c r="C10" s="38" t="str">
        <f>VLOOKUP(C7,'BASE DATOS'!A1:J110,2,FALSE)</f>
        <v>CST17050131A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>
        <f>VLOOKUP(C7,'BASE DATOS'!A1:J111,6,FALSE)</f>
        <v>4616140786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4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1867</v>
      </c>
      <c r="C13" s="1679"/>
      <c r="D13" s="1679"/>
      <c r="E13" s="60">
        <v>1</v>
      </c>
      <c r="F13" s="60" t="s">
        <v>449</v>
      </c>
      <c r="G13" s="62">
        <v>6100</v>
      </c>
      <c r="H13" s="56">
        <f>+E13*G13</f>
        <v>6100</v>
      </c>
    </row>
    <row r="14" spans="2:8" s="57" customFormat="1" ht="18.75" x14ac:dyDescent="0.3">
      <c r="B14" s="2793" t="s">
        <v>1364</v>
      </c>
      <c r="C14" s="2794"/>
      <c r="D14" s="2794"/>
      <c r="E14" s="1459">
        <v>1</v>
      </c>
      <c r="F14" s="1459" t="s">
        <v>449</v>
      </c>
      <c r="G14" s="1460">
        <v>1000</v>
      </c>
      <c r="H14" s="1457">
        <f>+E14*G14</f>
        <v>1000</v>
      </c>
    </row>
    <row r="15" spans="2:8" s="57" customFormat="1" ht="18.75" x14ac:dyDescent="0.3">
      <c r="B15" s="2795" t="s">
        <v>1176</v>
      </c>
      <c r="C15" s="2796"/>
      <c r="D15" s="2796"/>
      <c r="E15" s="1459"/>
      <c r="F15" s="1459"/>
      <c r="G15" s="1460"/>
      <c r="H15" s="1457">
        <f t="shared" ref="H15:H24" si="0">+E15*G15</f>
        <v>0</v>
      </c>
    </row>
    <row r="16" spans="2:8" s="57" customFormat="1" ht="18.75" x14ac:dyDescent="0.3">
      <c r="B16" s="2793"/>
      <c r="C16" s="2794"/>
      <c r="D16" s="2794"/>
      <c r="E16" s="1459"/>
      <c r="F16" s="1459"/>
      <c r="G16" s="1460"/>
      <c r="H16" s="1457">
        <f t="shared" si="0"/>
        <v>0</v>
      </c>
    </row>
    <row r="17" spans="2:8" s="57" customFormat="1" ht="18.75" x14ac:dyDescent="0.3">
      <c r="B17" s="2793"/>
      <c r="C17" s="2794"/>
      <c r="D17" s="2794"/>
      <c r="E17" s="1459"/>
      <c r="F17" s="1459"/>
      <c r="G17" s="1460"/>
      <c r="H17" s="1457">
        <f t="shared" si="0"/>
        <v>0</v>
      </c>
    </row>
    <row r="18" spans="2:8" s="57" customFormat="1" ht="18.75" x14ac:dyDescent="0.3">
      <c r="B18" s="2793"/>
      <c r="C18" s="2794"/>
      <c r="D18" s="2794"/>
      <c r="E18" s="1459"/>
      <c r="F18" s="1459"/>
      <c r="G18" s="1460"/>
      <c r="H18" s="1457">
        <f t="shared" si="0"/>
        <v>0</v>
      </c>
    </row>
    <row r="19" spans="2:8" s="57" customFormat="1" ht="18.75" x14ac:dyDescent="0.3">
      <c r="B19" s="2793"/>
      <c r="C19" s="2794"/>
      <c r="D19" s="2794"/>
      <c r="E19" s="1459"/>
      <c r="F19" s="1459"/>
      <c r="G19" s="1460"/>
      <c r="H19" s="1457">
        <f t="shared" si="0"/>
        <v>0</v>
      </c>
    </row>
    <row r="20" spans="2:8" s="57" customFormat="1" ht="18.75" x14ac:dyDescent="0.3">
      <c r="B20" s="2793"/>
      <c r="C20" s="2794"/>
      <c r="D20" s="2794"/>
      <c r="E20" s="1459"/>
      <c r="F20" s="1459"/>
      <c r="G20" s="1460"/>
      <c r="H20" s="1457">
        <f t="shared" si="0"/>
        <v>0</v>
      </c>
    </row>
    <row r="21" spans="2:8" s="57" customFormat="1" ht="18.75" x14ac:dyDescent="0.3">
      <c r="B21" s="2793"/>
      <c r="C21" s="2794"/>
      <c r="D21" s="2794"/>
      <c r="E21" s="1459"/>
      <c r="F21" s="1459"/>
      <c r="G21" s="1460"/>
      <c r="H21" s="1457">
        <f t="shared" si="0"/>
        <v>0</v>
      </c>
    </row>
    <row r="22" spans="2:8" s="57" customFormat="1" ht="18.75" x14ac:dyDescent="0.3">
      <c r="B22" s="2793"/>
      <c r="C22" s="2794"/>
      <c r="D22" s="2794"/>
      <c r="E22" s="1459"/>
      <c r="F22" s="1459"/>
      <c r="G22" s="1460"/>
      <c r="H22" s="1457">
        <f t="shared" si="0"/>
        <v>0</v>
      </c>
    </row>
    <row r="23" spans="2:8" s="57" customFormat="1" ht="18.75" x14ac:dyDescent="0.3">
      <c r="B23" s="2793"/>
      <c r="C23" s="2794"/>
      <c r="D23" s="2794"/>
      <c r="E23" s="1459"/>
      <c r="F23" s="1459"/>
      <c r="G23" s="1460"/>
      <c r="H23" s="1457">
        <f t="shared" si="0"/>
        <v>0</v>
      </c>
    </row>
    <row r="24" spans="2:8" s="57" customFormat="1" ht="18.75" x14ac:dyDescent="0.3">
      <c r="B24" s="2793"/>
      <c r="C24" s="2794"/>
      <c r="D24" s="2794"/>
      <c r="E24" s="1459"/>
      <c r="F24" s="1459"/>
      <c r="G24" s="1460"/>
      <c r="H24" s="1457">
        <f t="shared" si="0"/>
        <v>0</v>
      </c>
    </row>
    <row r="25" spans="2:8" s="57" customFormat="1" ht="18.75" x14ac:dyDescent="0.3">
      <c r="B25" s="2793"/>
      <c r="C25" s="2794"/>
      <c r="D25" s="2794"/>
      <c r="E25" s="1459"/>
      <c r="F25" s="1459"/>
      <c r="G25" s="1460"/>
      <c r="H25" s="145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89"/>
      <c r="C33" s="2790"/>
      <c r="D33" s="2790"/>
      <c r="E33" s="1453"/>
      <c r="F33" s="1453"/>
      <c r="G33" s="1453"/>
      <c r="H33" s="1455"/>
    </row>
    <row r="34" spans="2:8" x14ac:dyDescent="0.25">
      <c r="B34" s="2789"/>
      <c r="C34" s="2790"/>
      <c r="D34" s="2790"/>
      <c r="E34" s="1453"/>
      <c r="F34" s="1453"/>
      <c r="G34" s="1453"/>
      <c r="H34" s="1455"/>
    </row>
    <row r="35" spans="2:8" ht="15.75" thickBot="1" x14ac:dyDescent="0.3">
      <c r="B35" s="2791"/>
      <c r="C35" s="2792"/>
      <c r="D35" s="2792"/>
      <c r="E35" s="1454"/>
      <c r="F35" s="1454"/>
      <c r="G35" s="1454"/>
      <c r="H35" s="1456"/>
    </row>
    <row r="36" spans="2:8" ht="18.75" x14ac:dyDescent="0.3">
      <c r="G36" s="48" t="s">
        <v>443</v>
      </c>
      <c r="H36" s="64">
        <f>SUM(H13:H25)</f>
        <v>7100</v>
      </c>
    </row>
    <row r="37" spans="2:8" ht="18.75" x14ac:dyDescent="0.3">
      <c r="G37" s="48" t="s">
        <v>444</v>
      </c>
      <c r="H37" s="64">
        <f>+H36*0.16</f>
        <v>1136</v>
      </c>
    </row>
    <row r="38" spans="2:8" ht="19.5" thickBot="1" x14ac:dyDescent="0.35">
      <c r="G38" s="49" t="s">
        <v>445</v>
      </c>
      <c r="H38" s="65">
        <f>+H36+H37</f>
        <v>8236</v>
      </c>
    </row>
    <row r="40" spans="2:8" x14ac:dyDescent="0.25">
      <c r="B40" s="2785"/>
      <c r="C40" s="2785"/>
      <c r="D40" s="2785"/>
      <c r="E40" s="2785"/>
      <c r="F40" s="2785"/>
    </row>
    <row r="41" spans="2:8" x14ac:dyDescent="0.25">
      <c r="B41" s="2785"/>
      <c r="C41" s="2785"/>
      <c r="D41" s="2785"/>
      <c r="E41" s="2785"/>
      <c r="F41" s="2785"/>
    </row>
    <row r="42" spans="2:8" x14ac:dyDescent="0.25">
      <c r="B42" s="2788" t="s">
        <v>446</v>
      </c>
      <c r="C42" s="2788"/>
      <c r="D42" s="2788"/>
      <c r="E42" s="2788" t="s">
        <v>447</v>
      </c>
      <c r="F42" s="2788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7">
    <tabColor rgb="FFCCCCFF"/>
    <pageSetUpPr fitToPage="1"/>
  </sheetPr>
  <dimension ref="B1:H44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85546875" style="32" customWidth="1"/>
    <col min="4" max="4" width="15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-1956</v>
      </c>
      <c r="E5" s="1462" t="s">
        <v>421</v>
      </c>
      <c r="F5" s="33" t="str">
        <f>VLOOKUP(F6,OBRAS!A1:B25,2,FALSE)</f>
        <v>VALENC, ENSINO, TAJO</v>
      </c>
      <c r="G5" s="1670" t="s">
        <v>423</v>
      </c>
      <c r="H5" s="1674">
        <v>46174</v>
      </c>
    </row>
    <row r="6" spans="2:8" ht="15.75" thickBot="1" x14ac:dyDescent="0.3">
      <c r="B6" s="1669"/>
      <c r="C6" s="1671"/>
      <c r="D6" s="1673"/>
      <c r="E6" s="1463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214</v>
      </c>
      <c r="D7" s="36"/>
      <c r="E7" s="36"/>
      <c r="F7" s="35" t="s">
        <v>429</v>
      </c>
      <c r="G7" s="36" t="str">
        <f>VLOOKUP(C7,'BASE DATOS'!A1:J107,7,FALSE)</f>
        <v>refacciones.ielsa@gmail.com</v>
      </c>
      <c r="H7" s="41"/>
    </row>
    <row r="8" spans="2:8" x14ac:dyDescent="0.25">
      <c r="B8" s="40" t="s">
        <v>425</v>
      </c>
      <c r="C8" s="38" t="str">
        <f>VLOOKUP(C7,'BASE DATOS'!A1:J108,3,FALSE)</f>
        <v>-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IRAPUATO, GTO.</v>
      </c>
      <c r="D9" s="38"/>
      <c r="E9" s="38"/>
      <c r="F9" s="37" t="s">
        <v>431</v>
      </c>
      <c r="G9" s="50" t="str">
        <f>VLOOKUP(C7,'BASE DATOS'!A1:J109,9,FALSE)</f>
        <v>-</v>
      </c>
      <c r="H9" s="42"/>
    </row>
    <row r="10" spans="2:8" x14ac:dyDescent="0.25">
      <c r="B10" s="40" t="s">
        <v>427</v>
      </c>
      <c r="C10" s="38" t="str">
        <f>VLOOKUP(C7,'BASE DATOS'!A1:J110,2,FALSE)</f>
        <v>HEPY8903296L5</v>
      </c>
      <c r="D10" s="38"/>
      <c r="E10" s="38"/>
      <c r="F10" s="37" t="s">
        <v>432</v>
      </c>
      <c r="G10" s="38" t="str">
        <f>VLOOKUP(C7,'BASE DATOS'!A1:J110,10,FALSE)</f>
        <v>CREDITO 15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429 1056508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6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1871</v>
      </c>
      <c r="C13" s="1679"/>
      <c r="D13" s="1679"/>
      <c r="E13" s="60">
        <v>6</v>
      </c>
      <c r="F13" s="60" t="s">
        <v>449</v>
      </c>
      <c r="G13" s="62">
        <v>2980</v>
      </c>
      <c r="H13" s="56">
        <f>+E13*G13</f>
        <v>17880</v>
      </c>
    </row>
    <row r="14" spans="2:8" s="57" customFormat="1" ht="18.75" x14ac:dyDescent="0.3">
      <c r="B14" s="2802" t="s">
        <v>521</v>
      </c>
      <c r="C14" s="2803"/>
      <c r="D14" s="2803"/>
      <c r="E14" s="1477">
        <v>20</v>
      </c>
      <c r="F14" s="1477" t="s">
        <v>449</v>
      </c>
      <c r="G14" s="1478">
        <v>110</v>
      </c>
      <c r="H14" s="1475">
        <f>+E14*G14</f>
        <v>2200</v>
      </c>
    </row>
    <row r="15" spans="2:8" s="57" customFormat="1" ht="18.75" x14ac:dyDescent="0.3">
      <c r="B15" s="2802" t="s">
        <v>522</v>
      </c>
      <c r="C15" s="2803"/>
      <c r="D15" s="2803"/>
      <c r="E15" s="1477">
        <v>20</v>
      </c>
      <c r="F15" s="1477" t="s">
        <v>449</v>
      </c>
      <c r="G15" s="1478">
        <v>110</v>
      </c>
      <c r="H15" s="1475">
        <f t="shared" ref="H15:H24" si="0">+E15*G15</f>
        <v>2200</v>
      </c>
    </row>
    <row r="16" spans="2:8" s="57" customFormat="1" ht="18.75" x14ac:dyDescent="0.3">
      <c r="B16" s="2804" t="s">
        <v>524</v>
      </c>
      <c r="C16" s="2805"/>
      <c r="D16" s="2805"/>
      <c r="E16" s="1477"/>
      <c r="F16" s="1477"/>
      <c r="G16" s="1478"/>
      <c r="H16" s="1475">
        <f t="shared" si="0"/>
        <v>0</v>
      </c>
    </row>
    <row r="17" spans="2:8" s="57" customFormat="1" ht="18.75" x14ac:dyDescent="0.3">
      <c r="B17" s="2802"/>
      <c r="C17" s="2803"/>
      <c r="D17" s="2803"/>
      <c r="E17" s="1477"/>
      <c r="F17" s="1477"/>
      <c r="G17" s="1478"/>
      <c r="H17" s="1475">
        <f t="shared" si="0"/>
        <v>0</v>
      </c>
    </row>
    <row r="18" spans="2:8" s="57" customFormat="1" ht="18.75" x14ac:dyDescent="0.3">
      <c r="B18" s="2802"/>
      <c r="C18" s="2803"/>
      <c r="D18" s="2803"/>
      <c r="E18" s="1477"/>
      <c r="F18" s="1477"/>
      <c r="G18" s="1478"/>
      <c r="H18" s="1475">
        <f t="shared" si="0"/>
        <v>0</v>
      </c>
    </row>
    <row r="19" spans="2:8" s="57" customFormat="1" ht="18.75" x14ac:dyDescent="0.3">
      <c r="B19" s="2802"/>
      <c r="C19" s="2803"/>
      <c r="D19" s="2803"/>
      <c r="E19" s="1477"/>
      <c r="F19" s="1477"/>
      <c r="G19" s="1478"/>
      <c r="H19" s="1475">
        <f t="shared" si="0"/>
        <v>0</v>
      </c>
    </row>
    <row r="20" spans="2:8" s="57" customFormat="1" ht="18.75" x14ac:dyDescent="0.3">
      <c r="B20" s="2802"/>
      <c r="C20" s="2803"/>
      <c r="D20" s="2803"/>
      <c r="E20" s="1477"/>
      <c r="F20" s="1477"/>
      <c r="G20" s="1478"/>
      <c r="H20" s="1475">
        <f t="shared" si="0"/>
        <v>0</v>
      </c>
    </row>
    <row r="21" spans="2:8" s="57" customFormat="1" ht="18.75" x14ac:dyDescent="0.3">
      <c r="B21" s="2802"/>
      <c r="C21" s="2803"/>
      <c r="D21" s="2803"/>
      <c r="E21" s="1477"/>
      <c r="F21" s="1477"/>
      <c r="G21" s="1478"/>
      <c r="H21" s="1475">
        <f t="shared" si="0"/>
        <v>0</v>
      </c>
    </row>
    <row r="22" spans="2:8" s="57" customFormat="1" ht="18.75" x14ac:dyDescent="0.3">
      <c r="B22" s="2802"/>
      <c r="C22" s="2803"/>
      <c r="D22" s="2803"/>
      <c r="E22" s="1477"/>
      <c r="F22" s="1477"/>
      <c r="G22" s="1478"/>
      <c r="H22" s="1475">
        <f t="shared" si="0"/>
        <v>0</v>
      </c>
    </row>
    <row r="23" spans="2:8" s="57" customFormat="1" ht="18.75" x14ac:dyDescent="0.3">
      <c r="B23" s="2802"/>
      <c r="C23" s="2803"/>
      <c r="D23" s="2803"/>
      <c r="E23" s="1477"/>
      <c r="F23" s="1477"/>
      <c r="G23" s="1478"/>
      <c r="H23" s="1475">
        <f t="shared" si="0"/>
        <v>0</v>
      </c>
    </row>
    <row r="24" spans="2:8" s="57" customFormat="1" ht="18.75" x14ac:dyDescent="0.3">
      <c r="B24" s="2802"/>
      <c r="C24" s="2803"/>
      <c r="D24" s="2803"/>
      <c r="E24" s="1477"/>
      <c r="F24" s="1477"/>
      <c r="G24" s="1478"/>
      <c r="H24" s="1475">
        <f t="shared" si="0"/>
        <v>0</v>
      </c>
    </row>
    <row r="25" spans="2:8" s="57" customFormat="1" ht="18.75" x14ac:dyDescent="0.3">
      <c r="B25" s="2802"/>
      <c r="C25" s="2803"/>
      <c r="D25" s="2803"/>
      <c r="E25" s="1477"/>
      <c r="F25" s="1477"/>
      <c r="G25" s="1478"/>
      <c r="H25" s="147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98"/>
      <c r="C33" s="2799"/>
      <c r="D33" s="2799"/>
      <c r="E33" s="1471"/>
      <c r="F33" s="1471"/>
      <c r="G33" s="1471"/>
      <c r="H33" s="1473"/>
    </row>
    <row r="34" spans="2:8" x14ac:dyDescent="0.25">
      <c r="B34" s="2798"/>
      <c r="C34" s="2799"/>
      <c r="D34" s="2799"/>
      <c r="E34" s="1471"/>
      <c r="F34" s="1471"/>
      <c r="G34" s="1471"/>
      <c r="H34" s="1473"/>
    </row>
    <row r="35" spans="2:8" ht="15.75" thickBot="1" x14ac:dyDescent="0.3">
      <c r="B35" s="2800"/>
      <c r="C35" s="2801"/>
      <c r="D35" s="2801"/>
      <c r="E35" s="1472"/>
      <c r="F35" s="1472"/>
      <c r="G35" s="1472"/>
      <c r="H35" s="1474"/>
    </row>
    <row r="36" spans="2:8" ht="18.75" x14ac:dyDescent="0.3">
      <c r="G36" s="48" t="s">
        <v>443</v>
      </c>
      <c r="H36" s="64">
        <f>SUM(H13:H25)</f>
        <v>22280</v>
      </c>
    </row>
    <row r="37" spans="2:8" ht="18.75" x14ac:dyDescent="0.3">
      <c r="G37" s="48" t="s">
        <v>444</v>
      </c>
      <c r="H37" s="64">
        <f>+H36*0.16</f>
        <v>3564.8</v>
      </c>
    </row>
    <row r="38" spans="2:8" ht="18.75" x14ac:dyDescent="0.3">
      <c r="G38" s="75" t="s">
        <v>464</v>
      </c>
      <c r="H38" s="64">
        <f>+H36*1.25%</f>
        <v>278.5</v>
      </c>
    </row>
    <row r="39" spans="2:8" ht="18.75" x14ac:dyDescent="0.3">
      <c r="G39" s="75" t="s">
        <v>525</v>
      </c>
      <c r="H39" s="64">
        <f>+H36*2%</f>
        <v>445.6</v>
      </c>
    </row>
    <row r="40" spans="2:8" ht="19.5" thickBot="1" x14ac:dyDescent="0.35">
      <c r="G40" s="49" t="s">
        <v>445</v>
      </c>
      <c r="H40" s="65">
        <f>+H36+H37-H38-H39</f>
        <v>25120.7</v>
      </c>
    </row>
    <row r="42" spans="2:8" x14ac:dyDescent="0.25">
      <c r="B42" s="2790"/>
      <c r="C42" s="2790"/>
      <c r="D42" s="2790"/>
      <c r="E42" s="2790"/>
      <c r="F42" s="2790"/>
    </row>
    <row r="43" spans="2:8" x14ac:dyDescent="0.25">
      <c r="B43" s="2790"/>
      <c r="C43" s="2790"/>
      <c r="D43" s="2790"/>
      <c r="E43" s="2790"/>
      <c r="F43" s="2790"/>
    </row>
    <row r="44" spans="2:8" x14ac:dyDescent="0.25">
      <c r="B44" s="2797" t="s">
        <v>446</v>
      </c>
      <c r="C44" s="2797"/>
      <c r="D44" s="2797"/>
      <c r="E44" s="2797" t="s">
        <v>447</v>
      </c>
      <c r="F44" s="2797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8">
    <pageSetUpPr fitToPage="1"/>
  </sheetPr>
  <dimension ref="B1:H45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6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1872</v>
      </c>
      <c r="E5" s="1462" t="s">
        <v>421</v>
      </c>
      <c r="F5" s="33" t="str">
        <f>VLOOKUP(F6,OBRAS!A1:B25,2,FALSE)</f>
        <v>VALENC, ENSINO, TAJO</v>
      </c>
      <c r="G5" s="1670" t="s">
        <v>423</v>
      </c>
      <c r="H5" s="1674">
        <v>46175</v>
      </c>
    </row>
    <row r="6" spans="2:8" ht="15.75" thickBot="1" x14ac:dyDescent="0.3">
      <c r="B6" s="1669"/>
      <c r="C6" s="1671"/>
      <c r="D6" s="1673"/>
      <c r="E6" s="1463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141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 xml:space="preserve">ENRIQUE COLUNGA #346, COL. BARRIO DE GPE. </v>
      </c>
      <c r="D8" s="38"/>
      <c r="E8" s="38"/>
      <c r="F8" s="37" t="s">
        <v>430</v>
      </c>
      <c r="G8" s="38" t="str">
        <f>VLOOKUP(C7,'BASE DATOS'!A1:J108,8,FALSE)</f>
        <v>BAÑOS PORTATILES</v>
      </c>
      <c r="H8" s="42"/>
    </row>
    <row r="9" spans="2:8" x14ac:dyDescent="0.25">
      <c r="B9" s="40" t="s">
        <v>426</v>
      </c>
      <c r="C9" s="38" t="str">
        <f>VLOOKUP(C7,'BASE DATOS'!A1:J109,4,FALSE)</f>
        <v>IRAPUATO, GTO.</v>
      </c>
      <c r="D9" s="38"/>
      <c r="E9" s="38"/>
      <c r="F9" s="37" t="s">
        <v>431</v>
      </c>
      <c r="G9" s="50">
        <f>VLOOKUP(C7,'BASE DATOS'!A1:J109,9,FALSE)</f>
        <v>36580</v>
      </c>
      <c r="H9" s="42"/>
    </row>
    <row r="10" spans="2:8" x14ac:dyDescent="0.25">
      <c r="B10" s="40" t="s">
        <v>427</v>
      </c>
      <c r="C10" s="38" t="str">
        <f>VLOOKUP(C7,'BASE DATOS'!A1:J110,2,FALSE)</f>
        <v>AOMJ5201211S8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462 6235100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6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827</v>
      </c>
      <c r="C13" s="1679"/>
      <c r="D13" s="1679"/>
      <c r="E13" s="60">
        <v>1</v>
      </c>
      <c r="F13" s="60" t="s">
        <v>462</v>
      </c>
      <c r="G13" s="62">
        <v>1300</v>
      </c>
      <c r="H13" s="56">
        <f>+E13*G13</f>
        <v>1300</v>
      </c>
    </row>
    <row r="14" spans="2:8" s="57" customFormat="1" ht="18.75" x14ac:dyDescent="0.3">
      <c r="B14" s="2802" t="s">
        <v>1873</v>
      </c>
      <c r="C14" s="2803"/>
      <c r="D14" s="2803"/>
      <c r="E14" s="1477"/>
      <c r="F14" s="1477"/>
      <c r="G14" s="1478"/>
      <c r="H14" s="1475">
        <f>+E14*G14</f>
        <v>0</v>
      </c>
    </row>
    <row r="15" spans="2:8" s="57" customFormat="1" ht="18.75" x14ac:dyDescent="0.3">
      <c r="B15" s="2802" t="s">
        <v>827</v>
      </c>
      <c r="C15" s="2803"/>
      <c r="D15" s="2803"/>
      <c r="E15" s="1477">
        <v>1</v>
      </c>
      <c r="F15" s="1477" t="s">
        <v>462</v>
      </c>
      <c r="G15" s="1478">
        <v>1400</v>
      </c>
      <c r="H15" s="1475">
        <f t="shared" ref="H15:H24" si="0">+E15*G15</f>
        <v>1400</v>
      </c>
    </row>
    <row r="16" spans="2:8" s="57" customFormat="1" ht="18.75" x14ac:dyDescent="0.3">
      <c r="B16" s="2802" t="s">
        <v>1651</v>
      </c>
      <c r="C16" s="2803"/>
      <c r="D16" s="2803"/>
      <c r="E16" s="1477"/>
      <c r="F16" s="1477"/>
      <c r="G16" s="1478"/>
      <c r="H16" s="1475">
        <f t="shared" si="0"/>
        <v>0</v>
      </c>
    </row>
    <row r="17" spans="2:8" s="57" customFormat="1" ht="18.75" x14ac:dyDescent="0.3">
      <c r="B17" s="2802"/>
      <c r="C17" s="2803"/>
      <c r="D17" s="2803"/>
      <c r="E17" s="1477"/>
      <c r="F17" s="1477"/>
      <c r="G17" s="1478"/>
      <c r="H17" s="1475">
        <f t="shared" si="0"/>
        <v>0</v>
      </c>
    </row>
    <row r="18" spans="2:8" s="57" customFormat="1" ht="18.75" x14ac:dyDescent="0.3">
      <c r="B18" s="2802"/>
      <c r="C18" s="2803"/>
      <c r="D18" s="2803"/>
      <c r="E18" s="1477"/>
      <c r="F18" s="1477"/>
      <c r="G18" s="1478"/>
      <c r="H18" s="1475">
        <f t="shared" si="0"/>
        <v>0</v>
      </c>
    </row>
    <row r="19" spans="2:8" s="57" customFormat="1" ht="18.75" x14ac:dyDescent="0.3">
      <c r="B19" s="2802"/>
      <c r="C19" s="2803"/>
      <c r="D19" s="2803"/>
      <c r="E19" s="1477"/>
      <c r="F19" s="1477"/>
      <c r="G19" s="1478"/>
      <c r="H19" s="1475">
        <f t="shared" si="0"/>
        <v>0</v>
      </c>
    </row>
    <row r="20" spans="2:8" s="57" customFormat="1" ht="18.75" x14ac:dyDescent="0.3">
      <c r="B20" s="2802"/>
      <c r="C20" s="2803"/>
      <c r="D20" s="2803"/>
      <c r="E20" s="1477"/>
      <c r="F20" s="1477"/>
      <c r="G20" s="1478"/>
      <c r="H20" s="1475">
        <f t="shared" si="0"/>
        <v>0</v>
      </c>
    </row>
    <row r="21" spans="2:8" s="57" customFormat="1" ht="18.75" x14ac:dyDescent="0.3">
      <c r="B21" s="2802"/>
      <c r="C21" s="2803"/>
      <c r="D21" s="2803"/>
      <c r="E21" s="1477"/>
      <c r="F21" s="1477"/>
      <c r="G21" s="1478"/>
      <c r="H21" s="1475">
        <f t="shared" si="0"/>
        <v>0</v>
      </c>
    </row>
    <row r="22" spans="2:8" s="57" customFormat="1" ht="18.75" x14ac:dyDescent="0.3">
      <c r="B22" s="2802"/>
      <c r="C22" s="2803"/>
      <c r="D22" s="2803"/>
      <c r="E22" s="1477"/>
      <c r="F22" s="1477"/>
      <c r="G22" s="1478"/>
      <c r="H22" s="1475">
        <f t="shared" si="0"/>
        <v>0</v>
      </c>
    </row>
    <row r="23" spans="2:8" s="57" customFormat="1" ht="18.75" x14ac:dyDescent="0.3">
      <c r="B23" s="2802"/>
      <c r="C23" s="2803"/>
      <c r="D23" s="2803"/>
      <c r="E23" s="1477"/>
      <c r="F23" s="1477"/>
      <c r="G23" s="1478"/>
      <c r="H23" s="1475">
        <f t="shared" si="0"/>
        <v>0</v>
      </c>
    </row>
    <row r="24" spans="2:8" s="57" customFormat="1" ht="18.75" x14ac:dyDescent="0.3">
      <c r="B24" s="2802"/>
      <c r="C24" s="2803"/>
      <c r="D24" s="2803"/>
      <c r="E24" s="1477"/>
      <c r="F24" s="1477"/>
      <c r="G24" s="1478"/>
      <c r="H24" s="1475">
        <f t="shared" si="0"/>
        <v>0</v>
      </c>
    </row>
    <row r="25" spans="2:8" s="57" customFormat="1" ht="18.75" x14ac:dyDescent="0.3">
      <c r="B25" s="2802"/>
      <c r="C25" s="2803"/>
      <c r="D25" s="2803"/>
      <c r="E25" s="1477"/>
      <c r="F25" s="1477"/>
      <c r="G25" s="1478"/>
      <c r="H25" s="147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98"/>
      <c r="C33" s="2799"/>
      <c r="D33" s="2799"/>
      <c r="E33" s="1471"/>
      <c r="F33" s="1471"/>
      <c r="G33" s="1471"/>
      <c r="H33" s="1473"/>
    </row>
    <row r="34" spans="2:8" x14ac:dyDescent="0.25">
      <c r="B34" s="2798"/>
      <c r="C34" s="2799"/>
      <c r="D34" s="2799"/>
      <c r="E34" s="1471"/>
      <c r="F34" s="1471"/>
      <c r="G34" s="1471"/>
      <c r="H34" s="1473"/>
    </row>
    <row r="35" spans="2:8" ht="15.75" thickBot="1" x14ac:dyDescent="0.3">
      <c r="B35" s="2800"/>
      <c r="C35" s="2801"/>
      <c r="D35" s="2801"/>
      <c r="E35" s="1472"/>
      <c r="F35" s="1472"/>
      <c r="G35" s="1472"/>
      <c r="H35" s="1474"/>
    </row>
    <row r="36" spans="2:8" ht="18.75" x14ac:dyDescent="0.3">
      <c r="G36" s="48" t="s">
        <v>443</v>
      </c>
      <c r="H36" s="64">
        <f>SUM(H13:H25)</f>
        <v>2700</v>
      </c>
    </row>
    <row r="37" spans="2:8" ht="18.75" x14ac:dyDescent="0.3">
      <c r="G37" s="48" t="s">
        <v>444</v>
      </c>
      <c r="H37" s="64">
        <f>+H36*0.16</f>
        <v>432</v>
      </c>
    </row>
    <row r="38" spans="2:8" ht="19.5" thickBot="1" x14ac:dyDescent="0.35">
      <c r="G38" s="49" t="s">
        <v>445</v>
      </c>
      <c r="H38" s="65">
        <f>+H36+H37</f>
        <v>3132</v>
      </c>
    </row>
    <row r="40" spans="2:8" x14ac:dyDescent="0.25">
      <c r="B40" s="2790"/>
      <c r="C40" s="2790"/>
      <c r="D40" s="2790"/>
      <c r="E40" s="2790"/>
      <c r="F40" s="2790"/>
    </row>
    <row r="41" spans="2:8" x14ac:dyDescent="0.25">
      <c r="B41" s="2790"/>
      <c r="C41" s="2790"/>
      <c r="D41" s="2790"/>
      <c r="E41" s="2790"/>
      <c r="F41" s="2790"/>
    </row>
    <row r="42" spans="2:8" x14ac:dyDescent="0.25">
      <c r="B42" s="2797" t="s">
        <v>446</v>
      </c>
      <c r="C42" s="2797"/>
      <c r="D42" s="2797"/>
      <c r="E42" s="2797" t="s">
        <v>447</v>
      </c>
      <c r="F42" s="2797"/>
    </row>
    <row r="45" spans="2:8" x14ac:dyDescent="0.25">
      <c r="H45" s="55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9">
    <pageSetUpPr fitToPage="1"/>
  </sheetPr>
  <dimension ref="B1:H45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-1958</v>
      </c>
      <c r="E5" s="1462" t="s">
        <v>421</v>
      </c>
      <c r="F5" s="33" t="str">
        <f>VLOOKUP(F6,OBRAS!A1:B25,2,FALSE)</f>
        <v>VALENC, ENSINO, TAJO</v>
      </c>
      <c r="G5" s="1670" t="s">
        <v>423</v>
      </c>
      <c r="H5" s="1674">
        <v>46175</v>
      </c>
    </row>
    <row r="6" spans="2:8" ht="15.75" thickBot="1" x14ac:dyDescent="0.3">
      <c r="B6" s="1669"/>
      <c r="C6" s="1671"/>
      <c r="D6" s="1673"/>
      <c r="E6" s="1463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365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CAMINO SAN JOSE DE GTO #103, LOS LAURELES 1ERA SECCION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38020</v>
      </c>
      <c r="H9" s="42"/>
    </row>
    <row r="10" spans="2:8" x14ac:dyDescent="0.25">
      <c r="B10" s="40" t="s">
        <v>427</v>
      </c>
      <c r="C10" s="38" t="str">
        <f>VLOOKUP(C7,'BASE DATOS'!A1:J110,2,FALSE)</f>
        <v>EIGO900328CL2</v>
      </c>
      <c r="D10" s="38"/>
      <c r="E10" s="38"/>
      <c r="F10" s="37" t="s">
        <v>432</v>
      </c>
      <c r="G10" s="38" t="str">
        <f>VLOOKUP(C7,'BASE DATOS'!A1:J110,10,FALSE)</f>
        <v>CREDITO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461 6147627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6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1874</v>
      </c>
      <c r="C13" s="1679"/>
      <c r="D13" s="1679"/>
      <c r="E13" s="60">
        <v>1</v>
      </c>
      <c r="F13" s="60" t="s">
        <v>462</v>
      </c>
      <c r="G13" s="62">
        <v>3017.2413793103451</v>
      </c>
      <c r="H13" s="56">
        <f>+E13*G13</f>
        <v>3017.2413793103451</v>
      </c>
    </row>
    <row r="14" spans="2:8" s="57" customFormat="1" ht="18.75" x14ac:dyDescent="0.3">
      <c r="B14" s="2802" t="s">
        <v>1875</v>
      </c>
      <c r="C14" s="2803"/>
      <c r="D14" s="2803"/>
      <c r="E14" s="1477">
        <v>2</v>
      </c>
      <c r="F14" s="1477" t="s">
        <v>449</v>
      </c>
      <c r="G14" s="1478">
        <v>689.65517241379314</v>
      </c>
      <c r="H14" s="1475">
        <f>+E14*G14</f>
        <v>1379.3103448275863</v>
      </c>
    </row>
    <row r="15" spans="2:8" s="57" customFormat="1" ht="18.75" x14ac:dyDescent="0.3">
      <c r="B15" s="2802" t="s">
        <v>1739</v>
      </c>
      <c r="C15" s="2803"/>
      <c r="D15" s="2803"/>
      <c r="E15" s="1477">
        <v>1</v>
      </c>
      <c r="F15" s="1477" t="s">
        <v>449</v>
      </c>
      <c r="G15" s="1478">
        <v>775.86206896551732</v>
      </c>
      <c r="H15" s="1475">
        <f t="shared" ref="H15:H25" si="0">+E15*G15</f>
        <v>775.86206896551732</v>
      </c>
    </row>
    <row r="16" spans="2:8" s="57" customFormat="1" ht="18.75" x14ac:dyDescent="0.3">
      <c r="B16" s="2802" t="s">
        <v>1876</v>
      </c>
      <c r="C16" s="2803"/>
      <c r="D16" s="2803"/>
      <c r="E16" s="1477">
        <v>1</v>
      </c>
      <c r="F16" s="1477" t="s">
        <v>449</v>
      </c>
      <c r="G16" s="1478">
        <v>1120.6896551724139</v>
      </c>
      <c r="H16" s="1475">
        <f t="shared" si="0"/>
        <v>1120.6896551724139</v>
      </c>
    </row>
    <row r="17" spans="2:8" s="57" customFormat="1" ht="18.75" x14ac:dyDescent="0.3">
      <c r="B17" s="2802" t="s">
        <v>1877</v>
      </c>
      <c r="C17" s="2803"/>
      <c r="D17" s="2803"/>
      <c r="E17" s="1477">
        <v>2</v>
      </c>
      <c r="F17" s="1477" t="s">
        <v>462</v>
      </c>
      <c r="G17" s="1478">
        <v>172.41379310344828</v>
      </c>
      <c r="H17" s="1475">
        <f t="shared" si="0"/>
        <v>344.82758620689657</v>
      </c>
    </row>
    <row r="18" spans="2:8" s="57" customFormat="1" ht="18.75" x14ac:dyDescent="0.3">
      <c r="B18" s="2802" t="s">
        <v>1878</v>
      </c>
      <c r="C18" s="2803"/>
      <c r="D18" s="2803"/>
      <c r="E18" s="1477">
        <v>1</v>
      </c>
      <c r="F18" s="1477" t="s">
        <v>449</v>
      </c>
      <c r="G18" s="1478">
        <v>1077.5862068965519</v>
      </c>
      <c r="H18" s="1475">
        <f t="shared" si="0"/>
        <v>1077.5862068965519</v>
      </c>
    </row>
    <row r="19" spans="2:8" s="57" customFormat="1" ht="18.75" x14ac:dyDescent="0.3">
      <c r="B19" s="2802" t="s">
        <v>1883</v>
      </c>
      <c r="C19" s="2803"/>
      <c r="D19" s="2803"/>
      <c r="E19" s="1477">
        <v>1</v>
      </c>
      <c r="F19" s="1477" t="s">
        <v>449</v>
      </c>
      <c r="G19" s="1478">
        <v>3591.3793103448279</v>
      </c>
      <c r="H19" s="1475">
        <f t="shared" si="0"/>
        <v>3591.3793103448279</v>
      </c>
    </row>
    <row r="20" spans="2:8" s="57" customFormat="1" ht="18.75" x14ac:dyDescent="0.3">
      <c r="B20" s="2802" t="s">
        <v>1882</v>
      </c>
      <c r="C20" s="2803"/>
      <c r="D20" s="2803"/>
      <c r="E20" s="1477">
        <v>1</v>
      </c>
      <c r="F20" s="1477" t="s">
        <v>449</v>
      </c>
      <c r="G20" s="1478">
        <v>732.75862068965523</v>
      </c>
      <c r="H20" s="1475">
        <f t="shared" si="0"/>
        <v>732.75862068965523</v>
      </c>
    </row>
    <row r="21" spans="2:8" s="57" customFormat="1" ht="18.75" x14ac:dyDescent="0.3">
      <c r="B21" s="2802" t="s">
        <v>1884</v>
      </c>
      <c r="C21" s="2803"/>
      <c r="D21" s="2803"/>
      <c r="E21" s="1477">
        <v>1</v>
      </c>
      <c r="F21" s="1477" t="s">
        <v>449</v>
      </c>
      <c r="G21" s="1478">
        <v>1637.9310344827588</v>
      </c>
      <c r="H21" s="1475">
        <f t="shared" si="0"/>
        <v>1637.9310344827588</v>
      </c>
    </row>
    <row r="22" spans="2:8" s="57" customFormat="1" ht="18.75" x14ac:dyDescent="0.3">
      <c r="B22" s="2802" t="s">
        <v>1879</v>
      </c>
      <c r="C22" s="2803"/>
      <c r="D22" s="2803"/>
      <c r="E22" s="1477">
        <v>2</v>
      </c>
      <c r="F22" s="1477" t="s">
        <v>462</v>
      </c>
      <c r="G22" s="1478">
        <v>602.58620689655197</v>
      </c>
      <c r="H22" s="1475">
        <f t="shared" si="0"/>
        <v>1205.1724137931039</v>
      </c>
    </row>
    <row r="23" spans="2:8" s="57" customFormat="1" ht="18.75" x14ac:dyDescent="0.3">
      <c r="B23" s="2802" t="s">
        <v>1880</v>
      </c>
      <c r="C23" s="2803"/>
      <c r="D23" s="2803"/>
      <c r="E23" s="1477">
        <v>1</v>
      </c>
      <c r="F23" s="1477" t="s">
        <v>462</v>
      </c>
      <c r="G23" s="1478">
        <v>1034.4839999999999</v>
      </c>
      <c r="H23" s="1475">
        <f t="shared" si="0"/>
        <v>1034.4839999999999</v>
      </c>
    </row>
    <row r="24" spans="2:8" s="57" customFormat="1" ht="18.75" x14ac:dyDescent="0.3">
      <c r="B24" s="2802" t="s">
        <v>1881</v>
      </c>
      <c r="C24" s="2803"/>
      <c r="D24" s="2803"/>
      <c r="E24" s="1477">
        <v>1</v>
      </c>
      <c r="F24" s="1477" t="s">
        <v>462</v>
      </c>
      <c r="G24" s="1478">
        <v>862.07399999999996</v>
      </c>
      <c r="H24" s="1475">
        <f t="shared" si="0"/>
        <v>862.07399999999996</v>
      </c>
    </row>
    <row r="25" spans="2:8" s="57" customFormat="1" ht="18.75" x14ac:dyDescent="0.3">
      <c r="B25" s="2802" t="s">
        <v>511</v>
      </c>
      <c r="C25" s="2803"/>
      <c r="D25" s="2803"/>
      <c r="E25" s="1477">
        <v>1</v>
      </c>
      <c r="F25" s="1477" t="s">
        <v>462</v>
      </c>
      <c r="G25" s="1478">
        <v>3017.2339999999999</v>
      </c>
      <c r="H25" s="1475">
        <f t="shared" si="0"/>
        <v>3017.2339999999999</v>
      </c>
    </row>
    <row r="26" spans="2:8" s="57" customFormat="1" ht="18.75" x14ac:dyDescent="0.3">
      <c r="B26" s="2804" t="s">
        <v>866</v>
      </c>
      <c r="C26" s="2805"/>
      <c r="D26" s="2805"/>
      <c r="E26" s="1477"/>
      <c r="F26" s="1477"/>
      <c r="G26" s="1478"/>
      <c r="H26" s="1475"/>
    </row>
    <row r="27" spans="2:8" s="57" customFormat="1" ht="18.75" x14ac:dyDescent="0.3">
      <c r="B27" s="2802"/>
      <c r="C27" s="2803"/>
      <c r="D27" s="2803"/>
      <c r="E27" s="1477"/>
      <c r="F27" s="1477"/>
      <c r="G27" s="1478"/>
      <c r="H27" s="1475"/>
    </row>
    <row r="28" spans="2:8" s="57" customFormat="1" ht="18.75" x14ac:dyDescent="0.3">
      <c r="B28" s="2802"/>
      <c r="C28" s="2803"/>
      <c r="D28" s="2803"/>
      <c r="E28" s="1477"/>
      <c r="F28" s="1477"/>
      <c r="G28" s="1478"/>
      <c r="H28" s="1476"/>
    </row>
    <row r="29" spans="2:8" x14ac:dyDescent="0.25">
      <c r="B29" s="53"/>
      <c r="C29" s="47"/>
      <c r="D29" s="47"/>
      <c r="E29" s="47"/>
      <c r="F29" s="47"/>
      <c r="G29" s="47"/>
      <c r="H29" s="55"/>
    </row>
    <row r="30" spans="2:8" ht="18.75" x14ac:dyDescent="0.3">
      <c r="B30" s="1685" t="s">
        <v>439</v>
      </c>
      <c r="C30" s="1686"/>
      <c r="D30" s="1686"/>
      <c r="E30" s="1686"/>
      <c r="F30" s="1686"/>
      <c r="G30" s="1686"/>
      <c r="H30" s="1687"/>
    </row>
    <row r="31" spans="2:8" ht="15.75" x14ac:dyDescent="0.25">
      <c r="B31" s="1680" t="s">
        <v>415</v>
      </c>
      <c r="C31" s="1681"/>
      <c r="D31" s="1681"/>
      <c r="E31" s="1681"/>
      <c r="F31" s="1681"/>
      <c r="G31" s="1681"/>
      <c r="H31" s="1682"/>
    </row>
    <row r="32" spans="2:8" ht="15.75" x14ac:dyDescent="0.25">
      <c r="B32" s="1680" t="s">
        <v>440</v>
      </c>
      <c r="C32" s="1681"/>
      <c r="D32" s="1681"/>
      <c r="E32" s="1681"/>
      <c r="F32" s="1681"/>
      <c r="G32" s="1681"/>
      <c r="H32" s="1682"/>
    </row>
    <row r="33" spans="2:8" ht="15.75" x14ac:dyDescent="0.25">
      <c r="B33" s="1680" t="s">
        <v>441</v>
      </c>
      <c r="C33" s="1681"/>
      <c r="D33" s="1681"/>
      <c r="E33" s="1681"/>
      <c r="F33" s="1681"/>
      <c r="G33" s="1681"/>
      <c r="H33" s="1682"/>
    </row>
    <row r="34" spans="2:8" ht="15.75" x14ac:dyDescent="0.25">
      <c r="B34" s="1680" t="s">
        <v>442</v>
      </c>
      <c r="C34" s="1681"/>
      <c r="D34" s="1681"/>
      <c r="E34" s="1681"/>
      <c r="F34" s="1681"/>
      <c r="G34" s="1681"/>
      <c r="H34" s="1682"/>
    </row>
    <row r="35" spans="2:8" ht="18.75" x14ac:dyDescent="0.3">
      <c r="B35" s="1685" t="s">
        <v>418</v>
      </c>
      <c r="C35" s="1686"/>
      <c r="D35" s="1686"/>
      <c r="E35" s="1686"/>
      <c r="F35" s="1686"/>
      <c r="G35" s="1686"/>
      <c r="H35" s="1687"/>
    </row>
    <row r="36" spans="2:8" x14ac:dyDescent="0.25">
      <c r="B36" s="2798"/>
      <c r="C36" s="2799"/>
      <c r="D36" s="2799"/>
      <c r="E36" s="1471"/>
      <c r="F36" s="1471"/>
      <c r="G36" s="1471"/>
      <c r="H36" s="1473"/>
    </row>
    <row r="37" spans="2:8" x14ac:dyDescent="0.25">
      <c r="B37" s="2798"/>
      <c r="C37" s="2799"/>
      <c r="D37" s="2799"/>
      <c r="E37" s="1471"/>
      <c r="F37" s="1471"/>
      <c r="G37" s="1471"/>
      <c r="H37" s="1473"/>
    </row>
    <row r="38" spans="2:8" ht="15.75" thickBot="1" x14ac:dyDescent="0.3">
      <c r="B38" s="2800"/>
      <c r="C38" s="2801"/>
      <c r="D38" s="2801"/>
      <c r="E38" s="1472"/>
      <c r="F38" s="1472"/>
      <c r="G38" s="1472"/>
      <c r="H38" s="1474"/>
    </row>
    <row r="39" spans="2:8" ht="18.75" x14ac:dyDescent="0.3">
      <c r="G39" s="48" t="s">
        <v>443</v>
      </c>
      <c r="H39" s="64">
        <f>SUM(H13:H28)</f>
        <v>19796.550620689657</v>
      </c>
    </row>
    <row r="40" spans="2:8" ht="18.75" x14ac:dyDescent="0.3">
      <c r="G40" s="48" t="s">
        <v>444</v>
      </c>
      <c r="H40" s="64">
        <f>+H39*0.16</f>
        <v>3167.4480993103452</v>
      </c>
    </row>
    <row r="41" spans="2:8" ht="19.5" thickBot="1" x14ac:dyDescent="0.35">
      <c r="G41" s="49" t="s">
        <v>445</v>
      </c>
      <c r="H41" s="65">
        <f>+H39+H40</f>
        <v>22963.998720000003</v>
      </c>
    </row>
    <row r="43" spans="2:8" x14ac:dyDescent="0.25">
      <c r="B43" s="2790"/>
      <c r="C43" s="2790"/>
      <c r="D43" s="2790"/>
      <c r="E43" s="2790"/>
      <c r="F43" s="2790"/>
    </row>
    <row r="44" spans="2:8" x14ac:dyDescent="0.25">
      <c r="B44" s="2790"/>
      <c r="C44" s="2790"/>
      <c r="D44" s="2790"/>
      <c r="E44" s="2790"/>
      <c r="F44" s="2790"/>
    </row>
    <row r="45" spans="2:8" x14ac:dyDescent="0.25">
      <c r="B45" s="2797" t="s">
        <v>446</v>
      </c>
      <c r="C45" s="2797"/>
      <c r="D45" s="2797"/>
      <c r="E45" s="2797" t="s">
        <v>447</v>
      </c>
      <c r="F45" s="2797"/>
    </row>
  </sheetData>
  <mergeCells count="39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18:D18"/>
    <mergeCell ref="B19:D19"/>
    <mergeCell ref="B22:D22"/>
    <mergeCell ref="B23:D23"/>
    <mergeCell ref="B20:D20"/>
    <mergeCell ref="B21:D21"/>
    <mergeCell ref="B24:D24"/>
    <mergeCell ref="B28:D28"/>
    <mergeCell ref="B30:H30"/>
    <mergeCell ref="B31:H31"/>
    <mergeCell ref="B32:H32"/>
    <mergeCell ref="E45:F45"/>
    <mergeCell ref="B45:D45"/>
    <mergeCell ref="B43:D44"/>
    <mergeCell ref="B25:D25"/>
    <mergeCell ref="B26:D26"/>
    <mergeCell ref="B27:D27"/>
    <mergeCell ref="B34:H34"/>
    <mergeCell ref="B35:H35"/>
    <mergeCell ref="B36:D36"/>
    <mergeCell ref="B37:D37"/>
    <mergeCell ref="B38:D38"/>
    <mergeCell ref="E43:F44"/>
    <mergeCell ref="B33:H33"/>
  </mergeCells>
  <pageMargins left="0.7" right="0.7" top="0.75" bottom="0.75" header="0.3" footer="0.3"/>
  <pageSetup scale="5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0">
    <tabColor rgb="FFCCCCFF"/>
    <pageSetUpPr fitToPage="1"/>
  </sheetPr>
  <dimension ref="B1:H44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7.140625" style="32" customWidth="1"/>
    <col min="4" max="4" width="14" style="32" customWidth="1"/>
    <col min="5" max="6" width="17.7109375" style="32" customWidth="1"/>
    <col min="7" max="7" width="18.570312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-1959</v>
      </c>
      <c r="E5" s="1462" t="s">
        <v>421</v>
      </c>
      <c r="F5" s="33" t="str">
        <f>VLOOKUP(F6,OBRAS!A1:B25,2,FALSE)</f>
        <v>VALENC, ENSINO, TAJO</v>
      </c>
      <c r="G5" s="1670" t="s">
        <v>423</v>
      </c>
      <c r="H5" s="1674">
        <v>46175</v>
      </c>
    </row>
    <row r="6" spans="2:8" ht="15.75" thickBot="1" x14ac:dyDescent="0.3">
      <c r="B6" s="1669"/>
      <c r="C6" s="1671"/>
      <c r="D6" s="1673"/>
      <c r="E6" s="1463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214</v>
      </c>
      <c r="D7" s="36"/>
      <c r="E7" s="36"/>
      <c r="F7" s="35" t="s">
        <v>429</v>
      </c>
      <c r="G7" s="36" t="str">
        <f>VLOOKUP(C7,'BASE DATOS'!A1:J107,7,FALSE)</f>
        <v>refacciones.ielsa@gmail.com</v>
      </c>
      <c r="H7" s="41"/>
    </row>
    <row r="8" spans="2:8" x14ac:dyDescent="0.25">
      <c r="B8" s="40" t="s">
        <v>425</v>
      </c>
      <c r="C8" s="38" t="str">
        <f>VLOOKUP(C7,'BASE DATOS'!A1:J108,3,FALSE)</f>
        <v>-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IRAPUATO, GTO.</v>
      </c>
      <c r="D9" s="38"/>
      <c r="E9" s="38"/>
      <c r="F9" s="37" t="s">
        <v>431</v>
      </c>
      <c r="G9" s="50" t="str">
        <f>VLOOKUP(C7,'BASE DATOS'!A1:J109,9,FALSE)</f>
        <v>-</v>
      </c>
      <c r="H9" s="42"/>
    </row>
    <row r="10" spans="2:8" x14ac:dyDescent="0.25">
      <c r="B10" s="40" t="s">
        <v>427</v>
      </c>
      <c r="C10" s="38" t="str">
        <f>VLOOKUP(C7,'BASE DATOS'!A1:J110,2,FALSE)</f>
        <v>HEPY8903296L5</v>
      </c>
      <c r="D10" s="38"/>
      <c r="E10" s="38"/>
      <c r="F10" s="37" t="s">
        <v>432</v>
      </c>
      <c r="G10" s="38" t="str">
        <f>VLOOKUP(C7,'BASE DATOS'!A1:J110,10,FALSE)</f>
        <v>CREDITO 15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429 1056508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6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1885</v>
      </c>
      <c r="C13" s="1679"/>
      <c r="D13" s="1679"/>
      <c r="E13" s="60">
        <v>1</v>
      </c>
      <c r="F13" s="60" t="s">
        <v>449</v>
      </c>
      <c r="G13" s="62">
        <v>9200</v>
      </c>
      <c r="H13" s="56">
        <f>+E13*G13</f>
        <v>9200</v>
      </c>
    </row>
    <row r="14" spans="2:8" s="57" customFormat="1" ht="18.75" x14ac:dyDescent="0.3">
      <c r="B14" s="2804" t="s">
        <v>524</v>
      </c>
      <c r="C14" s="2805"/>
      <c r="D14" s="2805"/>
      <c r="E14" s="1477"/>
      <c r="F14" s="1477"/>
      <c r="G14" s="1478"/>
      <c r="H14" s="1475">
        <f>+E14*G14</f>
        <v>0</v>
      </c>
    </row>
    <row r="15" spans="2:8" s="57" customFormat="1" ht="18.75" x14ac:dyDescent="0.3">
      <c r="B15" s="2802"/>
      <c r="C15" s="2803"/>
      <c r="D15" s="2803"/>
      <c r="E15" s="1477"/>
      <c r="F15" s="1477"/>
      <c r="G15" s="1478"/>
      <c r="H15" s="1475">
        <f t="shared" ref="H15:H24" si="0">+E15*G15</f>
        <v>0</v>
      </c>
    </row>
    <row r="16" spans="2:8" s="57" customFormat="1" ht="18.75" x14ac:dyDescent="0.3">
      <c r="B16" s="2802"/>
      <c r="C16" s="2803"/>
      <c r="D16" s="2803"/>
      <c r="E16" s="1477"/>
      <c r="F16" s="1477"/>
      <c r="G16" s="1478"/>
      <c r="H16" s="1475">
        <f t="shared" si="0"/>
        <v>0</v>
      </c>
    </row>
    <row r="17" spans="2:8" s="57" customFormat="1" ht="18.75" x14ac:dyDescent="0.3">
      <c r="B17" s="2802"/>
      <c r="C17" s="2803"/>
      <c r="D17" s="2803"/>
      <c r="E17" s="1477"/>
      <c r="F17" s="1477"/>
      <c r="G17" s="1478"/>
      <c r="H17" s="1475">
        <f t="shared" si="0"/>
        <v>0</v>
      </c>
    </row>
    <row r="18" spans="2:8" s="57" customFormat="1" ht="18.75" x14ac:dyDescent="0.3">
      <c r="B18" s="2802"/>
      <c r="C18" s="2803"/>
      <c r="D18" s="2803"/>
      <c r="E18" s="1477"/>
      <c r="F18" s="1477"/>
      <c r="G18" s="1478"/>
      <c r="H18" s="1475">
        <f t="shared" si="0"/>
        <v>0</v>
      </c>
    </row>
    <row r="19" spans="2:8" s="57" customFormat="1" ht="18.75" x14ac:dyDescent="0.3">
      <c r="B19" s="2802"/>
      <c r="C19" s="2803"/>
      <c r="D19" s="2803"/>
      <c r="E19" s="1477"/>
      <c r="F19" s="1477"/>
      <c r="G19" s="1478"/>
      <c r="H19" s="1475">
        <f t="shared" si="0"/>
        <v>0</v>
      </c>
    </row>
    <row r="20" spans="2:8" s="57" customFormat="1" ht="18.75" x14ac:dyDescent="0.3">
      <c r="B20" s="2802"/>
      <c r="C20" s="2803"/>
      <c r="D20" s="2803"/>
      <c r="E20" s="1477"/>
      <c r="F20" s="1477"/>
      <c r="G20" s="1478"/>
      <c r="H20" s="1475">
        <f t="shared" si="0"/>
        <v>0</v>
      </c>
    </row>
    <row r="21" spans="2:8" s="57" customFormat="1" ht="18.75" x14ac:dyDescent="0.3">
      <c r="B21" s="2802"/>
      <c r="C21" s="2803"/>
      <c r="D21" s="2803"/>
      <c r="E21" s="1477"/>
      <c r="F21" s="1477"/>
      <c r="G21" s="1478"/>
      <c r="H21" s="1475">
        <f t="shared" si="0"/>
        <v>0</v>
      </c>
    </row>
    <row r="22" spans="2:8" s="57" customFormat="1" ht="18.75" x14ac:dyDescent="0.3">
      <c r="B22" s="2802"/>
      <c r="C22" s="2803"/>
      <c r="D22" s="2803"/>
      <c r="E22" s="1477"/>
      <c r="F22" s="1477"/>
      <c r="G22" s="1478"/>
      <c r="H22" s="1475">
        <f t="shared" si="0"/>
        <v>0</v>
      </c>
    </row>
    <row r="23" spans="2:8" s="57" customFormat="1" ht="18.75" x14ac:dyDescent="0.3">
      <c r="B23" s="2802"/>
      <c r="C23" s="2803"/>
      <c r="D23" s="2803"/>
      <c r="E23" s="1477"/>
      <c r="F23" s="1477"/>
      <c r="G23" s="1478"/>
      <c r="H23" s="1475">
        <f t="shared" si="0"/>
        <v>0</v>
      </c>
    </row>
    <row r="24" spans="2:8" s="57" customFormat="1" ht="18.75" x14ac:dyDescent="0.3">
      <c r="B24" s="2802"/>
      <c r="C24" s="2803"/>
      <c r="D24" s="2803"/>
      <c r="E24" s="1477"/>
      <c r="F24" s="1477"/>
      <c r="G24" s="1478"/>
      <c r="H24" s="1475">
        <f t="shared" si="0"/>
        <v>0</v>
      </c>
    </row>
    <row r="25" spans="2:8" s="57" customFormat="1" ht="18.75" x14ac:dyDescent="0.3">
      <c r="B25" s="2802"/>
      <c r="C25" s="2803"/>
      <c r="D25" s="2803"/>
      <c r="E25" s="1477"/>
      <c r="F25" s="1477"/>
      <c r="G25" s="1478"/>
      <c r="H25" s="147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98"/>
      <c r="C33" s="2799"/>
      <c r="D33" s="2799"/>
      <c r="E33" s="1471"/>
      <c r="F33" s="1471"/>
      <c r="G33" s="1471"/>
      <c r="H33" s="1473"/>
    </row>
    <row r="34" spans="2:8" x14ac:dyDescent="0.25">
      <c r="B34" s="2798"/>
      <c r="C34" s="2799"/>
      <c r="D34" s="2799"/>
      <c r="E34" s="1471"/>
      <c r="F34" s="1471"/>
      <c r="G34" s="1471"/>
      <c r="H34" s="1473"/>
    </row>
    <row r="35" spans="2:8" ht="15.75" thickBot="1" x14ac:dyDescent="0.3">
      <c r="B35" s="2800"/>
      <c r="C35" s="2801"/>
      <c r="D35" s="2801"/>
      <c r="E35" s="1472"/>
      <c r="F35" s="1472"/>
      <c r="G35" s="1472"/>
      <c r="H35" s="1474"/>
    </row>
    <row r="36" spans="2:8" ht="18.75" x14ac:dyDescent="0.3">
      <c r="G36" s="48" t="s">
        <v>443</v>
      </c>
      <c r="H36" s="64">
        <f>SUM(H13:H25)</f>
        <v>9200</v>
      </c>
    </row>
    <row r="37" spans="2:8" ht="18.75" x14ac:dyDescent="0.3">
      <c r="G37" s="48" t="s">
        <v>444</v>
      </c>
      <c r="H37" s="64">
        <f>+H36*0.16</f>
        <v>1472</v>
      </c>
    </row>
    <row r="38" spans="2:8" ht="18.75" x14ac:dyDescent="0.3">
      <c r="G38" s="75" t="s">
        <v>464</v>
      </c>
      <c r="H38" s="64">
        <f>+H36*1.25%</f>
        <v>115</v>
      </c>
    </row>
    <row r="39" spans="2:8" ht="18.75" x14ac:dyDescent="0.3">
      <c r="G39" s="75" t="s">
        <v>525</v>
      </c>
      <c r="H39" s="64">
        <f>+H36*2%</f>
        <v>184</v>
      </c>
    </row>
    <row r="40" spans="2:8" ht="19.5" thickBot="1" x14ac:dyDescent="0.35">
      <c r="G40" s="49" t="s">
        <v>445</v>
      </c>
      <c r="H40" s="65">
        <f>+H36+H37-H38-H39</f>
        <v>10373</v>
      </c>
    </row>
    <row r="42" spans="2:8" x14ac:dyDescent="0.25">
      <c r="B42" s="2790"/>
      <c r="C42" s="2790"/>
      <c r="D42" s="2790"/>
      <c r="E42" s="2790"/>
      <c r="F42" s="2790"/>
    </row>
    <row r="43" spans="2:8" x14ac:dyDescent="0.25">
      <c r="B43" s="2790"/>
      <c r="C43" s="2790"/>
      <c r="D43" s="2790"/>
      <c r="E43" s="2790"/>
      <c r="F43" s="2790"/>
    </row>
    <row r="44" spans="2:8" x14ac:dyDescent="0.25">
      <c r="B44" s="2797" t="s">
        <v>446</v>
      </c>
      <c r="C44" s="2797"/>
      <c r="D44" s="2797"/>
      <c r="E44" s="2797" t="s">
        <v>447</v>
      </c>
      <c r="F44" s="2797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1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7.28515625" style="32" customWidth="1"/>
    <col min="4" max="4" width="15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1886</v>
      </c>
      <c r="E5" s="1462" t="s">
        <v>421</v>
      </c>
      <c r="F5" s="33" t="str">
        <f>VLOOKUP(F6,OBRAS!A1:B25,2,FALSE)</f>
        <v>LA VALENCIA</v>
      </c>
      <c r="G5" s="1670" t="s">
        <v>423</v>
      </c>
      <c r="H5" s="1674">
        <v>46176</v>
      </c>
    </row>
    <row r="6" spans="2:8" ht="15.75" thickBot="1" x14ac:dyDescent="0.3">
      <c r="B6" s="1669"/>
      <c r="C6" s="1671"/>
      <c r="D6" s="1673"/>
      <c r="E6" s="1463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250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CARRETERA ALTERNA CUCBA #175 SAN JUAN DE OCOTÁN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ZAPOPAN, JCO</v>
      </c>
      <c r="D9" s="38"/>
      <c r="E9" s="38"/>
      <c r="F9" s="37" t="s">
        <v>431</v>
      </c>
      <c r="G9" s="50">
        <f>VLOOKUP(C7,'BASE DATOS'!A1:J109,9,FALSE)</f>
        <v>45019</v>
      </c>
      <c r="H9" s="42"/>
    </row>
    <row r="10" spans="2:8" x14ac:dyDescent="0.25">
      <c r="B10" s="40" t="s">
        <v>427</v>
      </c>
      <c r="C10" s="38" t="str">
        <f>VLOOKUP(C7,'BASE DATOS'!A1:J110,2,FALSE)</f>
        <v>RIC120306KE8</v>
      </c>
      <c r="D10" s="38"/>
      <c r="E10" s="38"/>
      <c r="F10" s="37" t="s">
        <v>432</v>
      </c>
      <c r="G10" s="38" t="str">
        <f>VLOOKUP(C7,'BASE DATOS'!A1:J110,10,FALSE)</f>
        <v>CREDITO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221 3620459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6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844</v>
      </c>
      <c r="C13" s="1679"/>
      <c r="D13" s="1679"/>
      <c r="E13" s="60">
        <v>1</v>
      </c>
      <c r="F13" s="60" t="s">
        <v>449</v>
      </c>
      <c r="G13" s="62">
        <v>830</v>
      </c>
      <c r="H13" s="56">
        <f>+E13*G13</f>
        <v>830</v>
      </c>
    </row>
    <row r="14" spans="2:8" s="57" customFormat="1" ht="18.75" x14ac:dyDescent="0.3">
      <c r="B14" s="2802" t="s">
        <v>845</v>
      </c>
      <c r="C14" s="2803"/>
      <c r="D14" s="2803"/>
      <c r="E14" s="1477">
        <v>1</v>
      </c>
      <c r="F14" s="1477" t="s">
        <v>449</v>
      </c>
      <c r="G14" s="1478">
        <v>474</v>
      </c>
      <c r="H14" s="1475">
        <f>+E14*G14</f>
        <v>474</v>
      </c>
    </row>
    <row r="15" spans="2:8" s="57" customFormat="1" ht="18.75" x14ac:dyDescent="0.3">
      <c r="B15" s="2802" t="s">
        <v>846</v>
      </c>
      <c r="C15" s="2803"/>
      <c r="D15" s="2803"/>
      <c r="E15" s="1477">
        <v>1</v>
      </c>
      <c r="F15" s="1477" t="s">
        <v>449</v>
      </c>
      <c r="G15" s="1478">
        <v>651</v>
      </c>
      <c r="H15" s="1475">
        <f t="shared" ref="H15:H24" si="0">+E15*G15</f>
        <v>651</v>
      </c>
    </row>
    <row r="16" spans="2:8" s="57" customFormat="1" ht="18.75" x14ac:dyDescent="0.3">
      <c r="B16" s="2802" t="s">
        <v>847</v>
      </c>
      <c r="C16" s="2803"/>
      <c r="D16" s="2803"/>
      <c r="E16" s="1477">
        <v>1</v>
      </c>
      <c r="F16" s="1477" t="s">
        <v>449</v>
      </c>
      <c r="G16" s="1478">
        <v>983</v>
      </c>
      <c r="H16" s="1475">
        <f t="shared" si="0"/>
        <v>983</v>
      </c>
    </row>
    <row r="17" spans="2:8" s="57" customFormat="1" ht="18.75" x14ac:dyDescent="0.3">
      <c r="B17" s="2802" t="s">
        <v>1887</v>
      </c>
      <c r="C17" s="2803"/>
      <c r="D17" s="2803"/>
      <c r="E17" s="1477">
        <v>1</v>
      </c>
      <c r="F17" s="1477" t="s">
        <v>449</v>
      </c>
      <c r="G17" s="1478">
        <v>1871</v>
      </c>
      <c r="H17" s="1475">
        <f t="shared" si="0"/>
        <v>1871</v>
      </c>
    </row>
    <row r="18" spans="2:8" s="57" customFormat="1" ht="18.75" x14ac:dyDescent="0.3">
      <c r="B18" s="2802" t="s">
        <v>849</v>
      </c>
      <c r="C18" s="2803"/>
      <c r="D18" s="2803"/>
      <c r="E18" s="1477">
        <v>1</v>
      </c>
      <c r="F18" s="1477" t="s">
        <v>449</v>
      </c>
      <c r="G18" s="1478">
        <v>821</v>
      </c>
      <c r="H18" s="1475">
        <f t="shared" si="0"/>
        <v>821</v>
      </c>
    </row>
    <row r="19" spans="2:8" s="57" customFormat="1" ht="18.75" x14ac:dyDescent="0.3">
      <c r="B19" s="2802" t="s">
        <v>1888</v>
      </c>
      <c r="C19" s="2803"/>
      <c r="D19" s="2803"/>
      <c r="E19" s="1477">
        <v>3</v>
      </c>
      <c r="F19" s="1477" t="s">
        <v>857</v>
      </c>
      <c r="G19" s="1478">
        <v>196</v>
      </c>
      <c r="H19" s="1475">
        <f t="shared" si="0"/>
        <v>588</v>
      </c>
    </row>
    <row r="20" spans="2:8" s="57" customFormat="1" ht="18.75" x14ac:dyDescent="0.3">
      <c r="B20" s="2802" t="s">
        <v>851</v>
      </c>
      <c r="C20" s="2803"/>
      <c r="D20" s="2803"/>
      <c r="E20" s="1477">
        <v>7</v>
      </c>
      <c r="F20" s="1477" t="s">
        <v>462</v>
      </c>
      <c r="G20" s="1478">
        <v>750</v>
      </c>
      <c r="H20" s="1475">
        <f t="shared" si="0"/>
        <v>5250</v>
      </c>
    </row>
    <row r="21" spans="2:8" s="57" customFormat="1" ht="18.75" x14ac:dyDescent="0.3">
      <c r="B21" s="2802" t="s">
        <v>704</v>
      </c>
      <c r="C21" s="2803"/>
      <c r="D21" s="2803"/>
      <c r="E21" s="1477">
        <v>42</v>
      </c>
      <c r="F21" s="1477" t="s">
        <v>608</v>
      </c>
      <c r="G21" s="1478">
        <v>213</v>
      </c>
      <c r="H21" s="1475">
        <f t="shared" si="0"/>
        <v>8946</v>
      </c>
    </row>
    <row r="22" spans="2:8" s="57" customFormat="1" ht="18.75" x14ac:dyDescent="0.3">
      <c r="B22" s="2802" t="s">
        <v>855</v>
      </c>
      <c r="C22" s="2803"/>
      <c r="D22" s="2803"/>
      <c r="E22" s="1477">
        <v>1</v>
      </c>
      <c r="F22" s="1477" t="s">
        <v>449</v>
      </c>
      <c r="G22" s="1478">
        <v>1320</v>
      </c>
      <c r="H22" s="1475">
        <f t="shared" si="0"/>
        <v>1320</v>
      </c>
    </row>
    <row r="23" spans="2:8" s="57" customFormat="1" ht="18.75" x14ac:dyDescent="0.3">
      <c r="B23" s="2804" t="s">
        <v>1889</v>
      </c>
      <c r="C23" s="2805"/>
      <c r="D23" s="2805"/>
      <c r="E23" s="1477"/>
      <c r="F23" s="1477"/>
      <c r="G23" s="1478"/>
      <c r="H23" s="1475">
        <f t="shared" si="0"/>
        <v>0</v>
      </c>
    </row>
    <row r="24" spans="2:8" s="57" customFormat="1" ht="18.75" x14ac:dyDescent="0.3">
      <c r="B24" s="2802"/>
      <c r="C24" s="2803"/>
      <c r="D24" s="2803"/>
      <c r="E24" s="1477"/>
      <c r="F24" s="1477"/>
      <c r="G24" s="1478"/>
      <c r="H24" s="1475">
        <f t="shared" si="0"/>
        <v>0</v>
      </c>
    </row>
    <row r="25" spans="2:8" s="57" customFormat="1" ht="18.75" x14ac:dyDescent="0.3">
      <c r="B25" s="2802"/>
      <c r="C25" s="2803"/>
      <c r="D25" s="2803"/>
      <c r="E25" s="1477"/>
      <c r="F25" s="1477"/>
      <c r="G25" s="1478"/>
      <c r="H25" s="147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798"/>
      <c r="C33" s="2799"/>
      <c r="D33" s="2799"/>
      <c r="E33" s="1471"/>
      <c r="F33" s="1471"/>
      <c r="G33" s="1471"/>
      <c r="H33" s="1473"/>
    </row>
    <row r="34" spans="2:8" x14ac:dyDescent="0.25">
      <c r="B34" s="2798"/>
      <c r="C34" s="2799"/>
      <c r="D34" s="2799"/>
      <c r="E34" s="1471"/>
      <c r="F34" s="1471"/>
      <c r="G34" s="1471"/>
      <c r="H34" s="1473"/>
    </row>
    <row r="35" spans="2:8" ht="15.75" thickBot="1" x14ac:dyDescent="0.3">
      <c r="B35" s="2800"/>
      <c r="C35" s="2801"/>
      <c r="D35" s="2801"/>
      <c r="E35" s="1472"/>
      <c r="F35" s="1472"/>
      <c r="G35" s="1472"/>
      <c r="H35" s="1474"/>
    </row>
    <row r="36" spans="2:8" ht="18.75" x14ac:dyDescent="0.3">
      <c r="G36" s="48" t="s">
        <v>443</v>
      </c>
      <c r="H36" s="64">
        <f>SUM(H13:H25)</f>
        <v>21734</v>
      </c>
    </row>
    <row r="37" spans="2:8" ht="18.75" x14ac:dyDescent="0.3">
      <c r="G37" s="48" t="s">
        <v>444</v>
      </c>
      <c r="H37" s="64">
        <f>+H36*0.16</f>
        <v>3477.44</v>
      </c>
    </row>
    <row r="38" spans="2:8" ht="19.5" thickBot="1" x14ac:dyDescent="0.35">
      <c r="G38" s="49" t="s">
        <v>445</v>
      </c>
      <c r="H38" s="65">
        <f>+H36+H37</f>
        <v>25211.439999999999</v>
      </c>
    </row>
    <row r="40" spans="2:8" x14ac:dyDescent="0.25">
      <c r="B40" s="2790"/>
      <c r="C40" s="2790"/>
      <c r="D40" s="2790"/>
      <c r="E40" s="2790"/>
      <c r="F40" s="2790"/>
    </row>
    <row r="41" spans="2:8" x14ac:dyDescent="0.25">
      <c r="B41" s="2790"/>
      <c r="C41" s="2790"/>
      <c r="D41" s="2790"/>
      <c r="E41" s="2790"/>
      <c r="F41" s="2790"/>
    </row>
    <row r="42" spans="2:8" x14ac:dyDescent="0.25">
      <c r="B42" s="2797" t="s">
        <v>446</v>
      </c>
      <c r="C42" s="2797"/>
      <c r="D42" s="2797"/>
      <c r="E42" s="2797" t="s">
        <v>447</v>
      </c>
      <c r="F42" s="2797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2">
    <pageSetUpPr fitToPage="1"/>
  </sheetPr>
  <dimension ref="B1:H43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7" style="32" customWidth="1"/>
    <col min="4" max="4" width="16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1890</v>
      </c>
      <c r="E5" s="1462" t="s">
        <v>421</v>
      </c>
      <c r="F5" s="33" t="str">
        <f>VLOOKUP(F6,OBRAS!A1:B25,2,FALSE)</f>
        <v>LA VALENCIA</v>
      </c>
      <c r="G5" s="1670" t="s">
        <v>423</v>
      </c>
      <c r="H5" s="1674">
        <v>46176</v>
      </c>
    </row>
    <row r="6" spans="2:8" ht="15.75" thickBot="1" x14ac:dyDescent="0.3">
      <c r="B6" s="1669"/>
      <c r="C6" s="1671"/>
      <c r="D6" s="1673"/>
      <c r="E6" s="1463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250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CARRETERA ALTERNA CUCBA #175 SAN JUAN DE OCOTÁN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ZAPOPAN, JCO</v>
      </c>
      <c r="D9" s="38"/>
      <c r="E9" s="38"/>
      <c r="F9" s="37" t="s">
        <v>431</v>
      </c>
      <c r="G9" s="50">
        <f>VLOOKUP(C7,'BASE DATOS'!A1:J109,9,FALSE)</f>
        <v>45019</v>
      </c>
      <c r="H9" s="42"/>
    </row>
    <row r="10" spans="2:8" x14ac:dyDescent="0.25">
      <c r="B10" s="40" t="s">
        <v>427</v>
      </c>
      <c r="C10" s="38" t="str">
        <f>VLOOKUP(C7,'BASE DATOS'!A1:J110,2,FALSE)</f>
        <v>RIC120306KE8</v>
      </c>
      <c r="D10" s="38"/>
      <c r="E10" s="38"/>
      <c r="F10" s="37" t="s">
        <v>432</v>
      </c>
      <c r="G10" s="38" t="str">
        <f>VLOOKUP(C7,'BASE DATOS'!A1:J110,10,FALSE)</f>
        <v>CREDITO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221 3620459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6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844</v>
      </c>
      <c r="C13" s="1679"/>
      <c r="D13" s="1679"/>
      <c r="E13" s="60">
        <v>1</v>
      </c>
      <c r="F13" s="60" t="s">
        <v>449</v>
      </c>
      <c r="G13" s="62">
        <v>830</v>
      </c>
      <c r="H13" s="56">
        <f>+E13*G13</f>
        <v>830</v>
      </c>
    </row>
    <row r="14" spans="2:8" s="57" customFormat="1" ht="18.75" x14ac:dyDescent="0.3">
      <c r="B14" s="2802" t="s">
        <v>845</v>
      </c>
      <c r="C14" s="2803"/>
      <c r="D14" s="2803"/>
      <c r="E14" s="1477">
        <v>1</v>
      </c>
      <c r="F14" s="1477" t="s">
        <v>449</v>
      </c>
      <c r="G14" s="1478">
        <v>474</v>
      </c>
      <c r="H14" s="1475">
        <f>+E14*G14</f>
        <v>474</v>
      </c>
    </row>
    <row r="15" spans="2:8" s="57" customFormat="1" ht="18.75" x14ac:dyDescent="0.3">
      <c r="B15" s="2802" t="s">
        <v>846</v>
      </c>
      <c r="C15" s="2803"/>
      <c r="D15" s="2803"/>
      <c r="E15" s="1477">
        <v>1</v>
      </c>
      <c r="F15" s="1477" t="s">
        <v>449</v>
      </c>
      <c r="G15" s="1478">
        <v>651</v>
      </c>
      <c r="H15" s="1475">
        <f t="shared" ref="H15:H25" si="0">+E15*G15</f>
        <v>651</v>
      </c>
    </row>
    <row r="16" spans="2:8" s="57" customFormat="1" ht="18.75" x14ac:dyDescent="0.3">
      <c r="B16" s="2802" t="s">
        <v>847</v>
      </c>
      <c r="C16" s="2803"/>
      <c r="D16" s="2803"/>
      <c r="E16" s="1477">
        <v>1</v>
      </c>
      <c r="F16" s="1477" t="s">
        <v>449</v>
      </c>
      <c r="G16" s="1478">
        <v>983</v>
      </c>
      <c r="H16" s="1475">
        <f t="shared" si="0"/>
        <v>983</v>
      </c>
    </row>
    <row r="17" spans="2:8" s="57" customFormat="1" ht="18.75" x14ac:dyDescent="0.3">
      <c r="B17" s="2802" t="s">
        <v>1887</v>
      </c>
      <c r="C17" s="2803"/>
      <c r="D17" s="2803"/>
      <c r="E17" s="1477">
        <v>1</v>
      </c>
      <c r="F17" s="1477" t="s">
        <v>449</v>
      </c>
      <c r="G17" s="1478">
        <v>1871</v>
      </c>
      <c r="H17" s="1475">
        <f t="shared" si="0"/>
        <v>1871</v>
      </c>
    </row>
    <row r="18" spans="2:8" s="57" customFormat="1" ht="18.75" x14ac:dyDescent="0.3">
      <c r="B18" s="2802" t="s">
        <v>849</v>
      </c>
      <c r="C18" s="2803"/>
      <c r="D18" s="2803"/>
      <c r="E18" s="1477">
        <v>1</v>
      </c>
      <c r="F18" s="1477" t="s">
        <v>449</v>
      </c>
      <c r="G18" s="1478">
        <v>821</v>
      </c>
      <c r="H18" s="1475">
        <f t="shared" si="0"/>
        <v>821</v>
      </c>
    </row>
    <row r="19" spans="2:8" s="57" customFormat="1" ht="18.75" x14ac:dyDescent="0.3">
      <c r="B19" s="2802" t="s">
        <v>1888</v>
      </c>
      <c r="C19" s="2803"/>
      <c r="D19" s="2803"/>
      <c r="E19" s="1477">
        <v>3</v>
      </c>
      <c r="F19" s="1477" t="s">
        <v>857</v>
      </c>
      <c r="G19" s="1478">
        <v>196</v>
      </c>
      <c r="H19" s="1475">
        <f t="shared" si="0"/>
        <v>588</v>
      </c>
    </row>
    <row r="20" spans="2:8" s="57" customFormat="1" ht="18.75" x14ac:dyDescent="0.3">
      <c r="B20" s="1862" t="s">
        <v>853</v>
      </c>
      <c r="C20" s="1863"/>
      <c r="D20" s="1864"/>
      <c r="E20" s="1477">
        <v>722</v>
      </c>
      <c r="F20" s="1477" t="s">
        <v>462</v>
      </c>
      <c r="G20" s="1478">
        <v>10</v>
      </c>
      <c r="H20" s="1475">
        <f t="shared" si="0"/>
        <v>7220</v>
      </c>
    </row>
    <row r="21" spans="2:8" s="57" customFormat="1" ht="18.75" x14ac:dyDescent="0.3">
      <c r="B21" s="2802" t="s">
        <v>851</v>
      </c>
      <c r="C21" s="2803"/>
      <c r="D21" s="2803"/>
      <c r="E21" s="1477">
        <v>6</v>
      </c>
      <c r="F21" s="1477" t="s">
        <v>462</v>
      </c>
      <c r="G21" s="1478">
        <v>750</v>
      </c>
      <c r="H21" s="1475">
        <f t="shared" si="0"/>
        <v>4500</v>
      </c>
    </row>
    <row r="22" spans="2:8" s="57" customFormat="1" ht="18.75" x14ac:dyDescent="0.3">
      <c r="B22" s="2802" t="s">
        <v>704</v>
      </c>
      <c r="C22" s="2803"/>
      <c r="D22" s="2803"/>
      <c r="E22" s="1477">
        <v>42</v>
      </c>
      <c r="F22" s="1477" t="s">
        <v>608</v>
      </c>
      <c r="G22" s="1478">
        <v>213</v>
      </c>
      <c r="H22" s="1475">
        <f t="shared" si="0"/>
        <v>8946</v>
      </c>
    </row>
    <row r="23" spans="2:8" s="57" customFormat="1" ht="18.75" x14ac:dyDescent="0.3">
      <c r="B23" s="2802" t="s">
        <v>1892</v>
      </c>
      <c r="C23" s="2803"/>
      <c r="D23" s="2803"/>
      <c r="E23" s="1477">
        <v>18</v>
      </c>
      <c r="F23" s="1477" t="s">
        <v>608</v>
      </c>
      <c r="G23" s="1478">
        <v>549</v>
      </c>
      <c r="H23" s="1475">
        <f t="shared" si="0"/>
        <v>9882</v>
      </c>
    </row>
    <row r="24" spans="2:8" s="57" customFormat="1" ht="18.75" x14ac:dyDescent="0.3">
      <c r="B24" s="2804" t="s">
        <v>1891</v>
      </c>
      <c r="C24" s="2805"/>
      <c r="D24" s="2805"/>
      <c r="E24" s="1477"/>
      <c r="F24" s="1477"/>
      <c r="G24" s="1478"/>
      <c r="H24" s="1475">
        <f t="shared" si="0"/>
        <v>0</v>
      </c>
    </row>
    <row r="25" spans="2:8" s="57" customFormat="1" ht="18.75" x14ac:dyDescent="0.3">
      <c r="B25" s="2802"/>
      <c r="C25" s="2803"/>
      <c r="D25" s="2803"/>
      <c r="E25" s="1477"/>
      <c r="F25" s="1477"/>
      <c r="G25" s="1478"/>
      <c r="H25" s="1475">
        <f t="shared" si="0"/>
        <v>0</v>
      </c>
    </row>
    <row r="26" spans="2:8" s="57" customFormat="1" ht="18.75" x14ac:dyDescent="0.3">
      <c r="B26" s="2802"/>
      <c r="C26" s="2803"/>
      <c r="D26" s="2803"/>
      <c r="E26" s="1477"/>
      <c r="F26" s="1477"/>
      <c r="G26" s="1478"/>
      <c r="H26" s="1476"/>
    </row>
    <row r="27" spans="2:8" x14ac:dyDescent="0.25">
      <c r="B27" s="53"/>
      <c r="C27" s="47"/>
      <c r="D27" s="47"/>
      <c r="E27" s="47"/>
      <c r="F27" s="47"/>
      <c r="G27" s="47"/>
      <c r="H27" s="55"/>
    </row>
    <row r="28" spans="2:8" ht="18.75" x14ac:dyDescent="0.3">
      <c r="B28" s="1685" t="s">
        <v>439</v>
      </c>
      <c r="C28" s="1686"/>
      <c r="D28" s="1686"/>
      <c r="E28" s="1686"/>
      <c r="F28" s="1686"/>
      <c r="G28" s="1686"/>
      <c r="H28" s="1687"/>
    </row>
    <row r="29" spans="2:8" ht="15.75" x14ac:dyDescent="0.25">
      <c r="B29" s="1680" t="s">
        <v>415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440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441</v>
      </c>
      <c r="C31" s="1681"/>
      <c r="D31" s="1681"/>
      <c r="E31" s="1681"/>
      <c r="F31" s="1681"/>
      <c r="G31" s="1681"/>
      <c r="H31" s="1682"/>
    </row>
    <row r="32" spans="2:8" ht="15.75" x14ac:dyDescent="0.25">
      <c r="B32" s="1680" t="s">
        <v>442</v>
      </c>
      <c r="C32" s="1681"/>
      <c r="D32" s="1681"/>
      <c r="E32" s="1681"/>
      <c r="F32" s="1681"/>
      <c r="G32" s="1681"/>
      <c r="H32" s="1682"/>
    </row>
    <row r="33" spans="2:8" ht="18.75" x14ac:dyDescent="0.3">
      <c r="B33" s="1685" t="s">
        <v>418</v>
      </c>
      <c r="C33" s="1686"/>
      <c r="D33" s="1686"/>
      <c r="E33" s="1686"/>
      <c r="F33" s="1686"/>
      <c r="G33" s="1686"/>
      <c r="H33" s="1687"/>
    </row>
    <row r="34" spans="2:8" x14ac:dyDescent="0.25">
      <c r="B34" s="2798"/>
      <c r="C34" s="2799"/>
      <c r="D34" s="2799"/>
      <c r="E34" s="1471"/>
      <c r="F34" s="1471"/>
      <c r="G34" s="1471"/>
      <c r="H34" s="1473"/>
    </row>
    <row r="35" spans="2:8" x14ac:dyDescent="0.25">
      <c r="B35" s="2798"/>
      <c r="C35" s="2799"/>
      <c r="D35" s="2799"/>
      <c r="E35" s="1471"/>
      <c r="F35" s="1471"/>
      <c r="G35" s="1471"/>
      <c r="H35" s="1473"/>
    </row>
    <row r="36" spans="2:8" ht="15.75" thickBot="1" x14ac:dyDescent="0.3">
      <c r="B36" s="2800"/>
      <c r="C36" s="2801"/>
      <c r="D36" s="2801"/>
      <c r="E36" s="1472"/>
      <c r="F36" s="1472"/>
      <c r="G36" s="1472"/>
      <c r="H36" s="1474"/>
    </row>
    <row r="37" spans="2:8" ht="18.75" x14ac:dyDescent="0.3">
      <c r="G37" s="48" t="s">
        <v>443</v>
      </c>
      <c r="H37" s="64">
        <f>SUM(H13:H26)</f>
        <v>36766</v>
      </c>
    </row>
    <row r="38" spans="2:8" ht="18.75" x14ac:dyDescent="0.3">
      <c r="G38" s="48" t="s">
        <v>444</v>
      </c>
      <c r="H38" s="64">
        <f>+H37*0.16</f>
        <v>5882.56</v>
      </c>
    </row>
    <row r="39" spans="2:8" ht="19.5" thickBot="1" x14ac:dyDescent="0.35">
      <c r="G39" s="49" t="s">
        <v>445</v>
      </c>
      <c r="H39" s="65">
        <f>+H37+H38</f>
        <v>42648.56</v>
      </c>
    </row>
    <row r="41" spans="2:8" x14ac:dyDescent="0.25">
      <c r="B41" s="2790"/>
      <c r="C41" s="2790"/>
      <c r="D41" s="2790"/>
      <c r="E41" s="2790"/>
      <c r="F41" s="2790"/>
    </row>
    <row r="42" spans="2:8" x14ac:dyDescent="0.25">
      <c r="B42" s="2790"/>
      <c r="C42" s="2790"/>
      <c r="D42" s="2790"/>
      <c r="E42" s="2790"/>
      <c r="F42" s="2790"/>
    </row>
    <row r="43" spans="2:8" x14ac:dyDescent="0.25">
      <c r="B43" s="2797" t="s">
        <v>446</v>
      </c>
      <c r="C43" s="2797"/>
      <c r="D43" s="2797"/>
      <c r="E43" s="2797" t="s">
        <v>447</v>
      </c>
      <c r="F43" s="2797"/>
    </row>
  </sheetData>
  <mergeCells count="37"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24:D24"/>
    <mergeCell ref="B12:D12"/>
    <mergeCell ref="B13:D13"/>
    <mergeCell ref="B14:D14"/>
    <mergeCell ref="B15:D15"/>
    <mergeCell ref="B16:D16"/>
    <mergeCell ref="B17:D17"/>
    <mergeCell ref="B18:D18"/>
    <mergeCell ref="B19:D19"/>
    <mergeCell ref="B21:D21"/>
    <mergeCell ref="B22:D22"/>
    <mergeCell ref="B23:D23"/>
    <mergeCell ref="E43:F43"/>
    <mergeCell ref="B43:D43"/>
    <mergeCell ref="B41:D42"/>
    <mergeCell ref="B20:D20"/>
    <mergeCell ref="B32:H32"/>
    <mergeCell ref="B33:H33"/>
    <mergeCell ref="B34:D34"/>
    <mergeCell ref="B35:D35"/>
    <mergeCell ref="B36:D36"/>
    <mergeCell ref="E41:F42"/>
    <mergeCell ref="B25:D25"/>
    <mergeCell ref="B26:D26"/>
    <mergeCell ref="B28:H28"/>
    <mergeCell ref="B29:H29"/>
    <mergeCell ref="B30:H30"/>
    <mergeCell ref="B31:H3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3">
    <pageSetUpPr fitToPage="1"/>
  </sheetPr>
  <dimension ref="B1:H48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6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1893</v>
      </c>
      <c r="E5" s="1462" t="s">
        <v>421</v>
      </c>
      <c r="F5" s="33" t="str">
        <f>VLOOKUP(F6,OBRAS!A1:B25,2,FALSE)</f>
        <v>LA VALENCIA</v>
      </c>
      <c r="G5" s="1670" t="s">
        <v>423</v>
      </c>
      <c r="H5" s="1674">
        <v>46176</v>
      </c>
    </row>
    <row r="6" spans="2:8" ht="15.75" thickBot="1" x14ac:dyDescent="0.3">
      <c r="B6" s="1669"/>
      <c r="C6" s="1671"/>
      <c r="D6" s="1673"/>
      <c r="E6" s="1463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250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CARRETERA ALTERNA CUCBA #175 SAN JUAN DE OCOTÁN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ZAPOPAN, JCO</v>
      </c>
      <c r="D9" s="38"/>
      <c r="E9" s="38"/>
      <c r="F9" s="37" t="s">
        <v>431</v>
      </c>
      <c r="G9" s="50">
        <f>VLOOKUP(C7,'BASE DATOS'!A1:J109,9,FALSE)</f>
        <v>45019</v>
      </c>
      <c r="H9" s="42"/>
    </row>
    <row r="10" spans="2:8" x14ac:dyDescent="0.25">
      <c r="B10" s="40" t="s">
        <v>427</v>
      </c>
      <c r="C10" s="38" t="str">
        <f>VLOOKUP(C7,'BASE DATOS'!A1:J110,2,FALSE)</f>
        <v>RIC120306KE8</v>
      </c>
      <c r="D10" s="38"/>
      <c r="E10" s="38"/>
      <c r="F10" s="37" t="s">
        <v>432</v>
      </c>
      <c r="G10" s="38" t="str">
        <f>VLOOKUP(C7,'BASE DATOS'!A1:J110,10,FALSE)</f>
        <v>CREDITO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221 3620459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6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844</v>
      </c>
      <c r="C13" s="1679"/>
      <c r="D13" s="1679"/>
      <c r="E13" s="60">
        <v>1</v>
      </c>
      <c r="F13" s="60" t="s">
        <v>449</v>
      </c>
      <c r="G13" s="62">
        <v>830</v>
      </c>
      <c r="H13" s="56">
        <f>+E13*G13</f>
        <v>830</v>
      </c>
    </row>
    <row r="14" spans="2:8" s="57" customFormat="1" ht="18.75" x14ac:dyDescent="0.3">
      <c r="B14" s="2802" t="s">
        <v>845</v>
      </c>
      <c r="C14" s="2803"/>
      <c r="D14" s="2803"/>
      <c r="E14" s="1477">
        <v>1</v>
      </c>
      <c r="F14" s="1477" t="s">
        <v>449</v>
      </c>
      <c r="G14" s="1478">
        <v>474</v>
      </c>
      <c r="H14" s="1475">
        <f>+E14*G14</f>
        <v>474</v>
      </c>
    </row>
    <row r="15" spans="2:8" s="57" customFormat="1" ht="18.75" x14ac:dyDescent="0.3">
      <c r="B15" s="2802" t="s">
        <v>846</v>
      </c>
      <c r="C15" s="2803"/>
      <c r="D15" s="2803"/>
      <c r="E15" s="1477">
        <v>1</v>
      </c>
      <c r="F15" s="1477" t="s">
        <v>449</v>
      </c>
      <c r="G15" s="1478">
        <v>651</v>
      </c>
      <c r="H15" s="1475">
        <f t="shared" ref="H15:H30" si="0">+E15*G15</f>
        <v>651</v>
      </c>
    </row>
    <row r="16" spans="2:8" s="57" customFormat="1" ht="18.75" x14ac:dyDescent="0.3">
      <c r="B16" s="2802" t="s">
        <v>847</v>
      </c>
      <c r="C16" s="2803"/>
      <c r="D16" s="2803"/>
      <c r="E16" s="1477">
        <v>1</v>
      </c>
      <c r="F16" s="1477" t="s">
        <v>449</v>
      </c>
      <c r="G16" s="1478">
        <v>983</v>
      </c>
      <c r="H16" s="1475">
        <f t="shared" si="0"/>
        <v>983</v>
      </c>
    </row>
    <row r="17" spans="2:8" s="57" customFormat="1" ht="18.75" x14ac:dyDescent="0.3">
      <c r="B17" s="2802" t="s">
        <v>1887</v>
      </c>
      <c r="C17" s="2803"/>
      <c r="D17" s="2803"/>
      <c r="E17" s="1477">
        <v>1</v>
      </c>
      <c r="F17" s="1477" t="s">
        <v>449</v>
      </c>
      <c r="G17" s="1478">
        <v>1871</v>
      </c>
      <c r="H17" s="1475">
        <f t="shared" si="0"/>
        <v>1871</v>
      </c>
    </row>
    <row r="18" spans="2:8" s="57" customFormat="1" ht="18.75" x14ac:dyDescent="0.3">
      <c r="B18" s="2802" t="s">
        <v>849</v>
      </c>
      <c r="C18" s="2803"/>
      <c r="D18" s="2803"/>
      <c r="E18" s="1477">
        <v>1</v>
      </c>
      <c r="F18" s="1477" t="s">
        <v>449</v>
      </c>
      <c r="G18" s="1478">
        <v>821</v>
      </c>
      <c r="H18" s="1475">
        <f t="shared" si="0"/>
        <v>821</v>
      </c>
    </row>
    <row r="19" spans="2:8" s="57" customFormat="1" ht="18.75" x14ac:dyDescent="0.3">
      <c r="B19" s="2802" t="s">
        <v>1888</v>
      </c>
      <c r="C19" s="2803"/>
      <c r="D19" s="2803"/>
      <c r="E19" s="1477">
        <v>3</v>
      </c>
      <c r="F19" s="1477" t="s">
        <v>857</v>
      </c>
      <c r="G19" s="1478">
        <v>196</v>
      </c>
      <c r="H19" s="1475">
        <f t="shared" si="0"/>
        <v>588</v>
      </c>
    </row>
    <row r="20" spans="2:8" s="57" customFormat="1" ht="18.75" x14ac:dyDescent="0.3">
      <c r="B20" s="1862" t="s">
        <v>1894</v>
      </c>
      <c r="C20" s="1863"/>
      <c r="D20" s="1864"/>
      <c r="E20" s="1477">
        <v>48</v>
      </c>
      <c r="F20" s="1477" t="s">
        <v>608</v>
      </c>
      <c r="G20" s="1478">
        <v>150</v>
      </c>
      <c r="H20" s="1475">
        <f t="shared" si="0"/>
        <v>7200</v>
      </c>
    </row>
    <row r="21" spans="2:8" s="57" customFormat="1" ht="18.75" x14ac:dyDescent="0.3">
      <c r="B21" s="2802" t="s">
        <v>1895</v>
      </c>
      <c r="C21" s="2803"/>
      <c r="D21" s="2803"/>
      <c r="E21" s="1477">
        <v>15</v>
      </c>
      <c r="F21" s="1477" t="s">
        <v>608</v>
      </c>
      <c r="G21" s="1478">
        <v>549</v>
      </c>
      <c r="H21" s="1475">
        <f t="shared" si="0"/>
        <v>8235</v>
      </c>
    </row>
    <row r="22" spans="2:8" s="57" customFormat="1" ht="18.75" x14ac:dyDescent="0.3">
      <c r="B22" s="2802" t="s">
        <v>704</v>
      </c>
      <c r="C22" s="2803"/>
      <c r="D22" s="2803"/>
      <c r="E22" s="1477">
        <v>42</v>
      </c>
      <c r="F22" s="1477" t="s">
        <v>608</v>
      </c>
      <c r="G22" s="1478">
        <v>213</v>
      </c>
      <c r="H22" s="1475">
        <f t="shared" si="0"/>
        <v>8946</v>
      </c>
    </row>
    <row r="23" spans="2:8" s="57" customFormat="1" ht="18.75" x14ac:dyDescent="0.3">
      <c r="B23" s="2802" t="s">
        <v>1896</v>
      </c>
      <c r="C23" s="2803"/>
      <c r="D23" s="2803"/>
      <c r="E23" s="1477">
        <v>9</v>
      </c>
      <c r="F23" s="1477" t="s">
        <v>608</v>
      </c>
      <c r="G23" s="1478">
        <v>167.5</v>
      </c>
      <c r="H23" s="1475">
        <f t="shared" si="0"/>
        <v>1507.5</v>
      </c>
    </row>
    <row r="24" spans="2:8" s="57" customFormat="1" ht="18.75" x14ac:dyDescent="0.3">
      <c r="B24" s="1465" t="s">
        <v>935</v>
      </c>
      <c r="C24" s="1466"/>
      <c r="D24" s="1467"/>
      <c r="E24" s="1477">
        <v>50</v>
      </c>
      <c r="F24" s="1477" t="s">
        <v>608</v>
      </c>
      <c r="G24" s="1478">
        <v>167.5</v>
      </c>
      <c r="H24" s="1475">
        <f t="shared" si="0"/>
        <v>8375</v>
      </c>
    </row>
    <row r="25" spans="2:8" s="57" customFormat="1" ht="18.75" x14ac:dyDescent="0.3">
      <c r="B25" s="1465" t="s">
        <v>934</v>
      </c>
      <c r="C25" s="1466"/>
      <c r="D25" s="1467"/>
      <c r="E25" s="1477">
        <v>24</v>
      </c>
      <c r="F25" s="1477" t="s">
        <v>608</v>
      </c>
      <c r="G25" s="1478">
        <v>159.5</v>
      </c>
      <c r="H25" s="1475">
        <f t="shared" si="0"/>
        <v>3828</v>
      </c>
    </row>
    <row r="26" spans="2:8" s="57" customFormat="1" ht="18.75" x14ac:dyDescent="0.3">
      <c r="B26" s="1862" t="s">
        <v>1897</v>
      </c>
      <c r="C26" s="1863"/>
      <c r="D26" s="1864"/>
      <c r="E26" s="1477">
        <v>1</v>
      </c>
      <c r="F26" s="1477" t="s">
        <v>449</v>
      </c>
      <c r="G26" s="1478">
        <v>2250</v>
      </c>
      <c r="H26" s="1475">
        <f t="shared" ref="H26:H29" si="1">+E26*G26</f>
        <v>2250</v>
      </c>
    </row>
    <row r="27" spans="2:8" s="57" customFormat="1" ht="18.75" x14ac:dyDescent="0.3">
      <c r="B27" s="2802" t="s">
        <v>851</v>
      </c>
      <c r="C27" s="2803"/>
      <c r="D27" s="2803"/>
      <c r="E27" s="1477">
        <v>10</v>
      </c>
      <c r="F27" s="1477" t="s">
        <v>462</v>
      </c>
      <c r="G27" s="1478">
        <v>750</v>
      </c>
      <c r="H27" s="1475">
        <f t="shared" si="1"/>
        <v>7500</v>
      </c>
    </row>
    <row r="28" spans="2:8" s="57" customFormat="1" ht="18.75" x14ac:dyDescent="0.3">
      <c r="B28" s="1862" t="s">
        <v>1898</v>
      </c>
      <c r="C28" s="1863"/>
      <c r="D28" s="1864"/>
      <c r="E28" s="1477">
        <v>1</v>
      </c>
      <c r="F28" s="1477" t="s">
        <v>449</v>
      </c>
      <c r="G28" s="1478">
        <v>500</v>
      </c>
      <c r="H28" s="1475">
        <f t="shared" si="1"/>
        <v>500</v>
      </c>
    </row>
    <row r="29" spans="2:8" s="57" customFormat="1" ht="18.75" x14ac:dyDescent="0.3">
      <c r="B29" s="1465" t="s">
        <v>1899</v>
      </c>
      <c r="C29" s="1466"/>
      <c r="D29" s="1467"/>
      <c r="E29" s="1477">
        <v>1</v>
      </c>
      <c r="F29" s="1477" t="s">
        <v>449</v>
      </c>
      <c r="G29" s="1478">
        <v>1235</v>
      </c>
      <c r="H29" s="1475">
        <f t="shared" si="1"/>
        <v>1235</v>
      </c>
    </row>
    <row r="30" spans="2:8" s="57" customFormat="1" ht="18.75" x14ac:dyDescent="0.3">
      <c r="B30" s="2804" t="s">
        <v>1900</v>
      </c>
      <c r="C30" s="2805"/>
      <c r="D30" s="2805"/>
      <c r="E30" s="1477"/>
      <c r="F30" s="1477"/>
      <c r="G30" s="1478"/>
      <c r="H30" s="1475">
        <f t="shared" si="0"/>
        <v>0</v>
      </c>
    </row>
    <row r="31" spans="2:8" s="57" customFormat="1" ht="18.75" x14ac:dyDescent="0.3">
      <c r="B31" s="2802"/>
      <c r="C31" s="2803"/>
      <c r="D31" s="2803"/>
      <c r="E31" s="1477"/>
      <c r="F31" s="1477"/>
      <c r="G31" s="1478"/>
      <c r="H31" s="1476"/>
    </row>
    <row r="32" spans="2:8" x14ac:dyDescent="0.25">
      <c r="B32" s="53"/>
      <c r="C32" s="47"/>
      <c r="D32" s="47"/>
      <c r="E32" s="47"/>
      <c r="F32" s="47"/>
      <c r="G32" s="47"/>
      <c r="H32" s="55"/>
    </row>
    <row r="33" spans="2:8" ht="18.75" x14ac:dyDescent="0.3">
      <c r="B33" s="1685" t="s">
        <v>439</v>
      </c>
      <c r="C33" s="1686"/>
      <c r="D33" s="1686"/>
      <c r="E33" s="1686"/>
      <c r="F33" s="1686"/>
      <c r="G33" s="1686"/>
      <c r="H33" s="1687"/>
    </row>
    <row r="34" spans="2:8" ht="15.75" x14ac:dyDescent="0.25">
      <c r="B34" s="1680" t="s">
        <v>415</v>
      </c>
      <c r="C34" s="1681"/>
      <c r="D34" s="1681"/>
      <c r="E34" s="1681"/>
      <c r="F34" s="1681"/>
      <c r="G34" s="1681"/>
      <c r="H34" s="1682"/>
    </row>
    <row r="35" spans="2:8" ht="15.75" x14ac:dyDescent="0.25">
      <c r="B35" s="1680" t="s">
        <v>440</v>
      </c>
      <c r="C35" s="1681"/>
      <c r="D35" s="1681"/>
      <c r="E35" s="1681"/>
      <c r="F35" s="1681"/>
      <c r="G35" s="1681"/>
      <c r="H35" s="1682"/>
    </row>
    <row r="36" spans="2:8" ht="15.75" x14ac:dyDescent="0.25">
      <c r="B36" s="1680" t="s">
        <v>441</v>
      </c>
      <c r="C36" s="1681"/>
      <c r="D36" s="1681"/>
      <c r="E36" s="1681"/>
      <c r="F36" s="1681"/>
      <c r="G36" s="1681"/>
      <c r="H36" s="1682"/>
    </row>
    <row r="37" spans="2:8" ht="15.75" x14ac:dyDescent="0.25">
      <c r="B37" s="1680" t="s">
        <v>442</v>
      </c>
      <c r="C37" s="1681"/>
      <c r="D37" s="1681"/>
      <c r="E37" s="1681"/>
      <c r="F37" s="1681"/>
      <c r="G37" s="1681"/>
      <c r="H37" s="1682"/>
    </row>
    <row r="38" spans="2:8" ht="18.75" x14ac:dyDescent="0.3">
      <c r="B38" s="1685" t="s">
        <v>418</v>
      </c>
      <c r="C38" s="1686"/>
      <c r="D38" s="1686"/>
      <c r="E38" s="1686"/>
      <c r="F38" s="1686"/>
      <c r="G38" s="1686"/>
      <c r="H38" s="1687"/>
    </row>
    <row r="39" spans="2:8" x14ac:dyDescent="0.25">
      <c r="B39" s="2798"/>
      <c r="C39" s="2799"/>
      <c r="D39" s="2799"/>
      <c r="E39" s="1471"/>
      <c r="F39" s="1471"/>
      <c r="G39" s="1471"/>
      <c r="H39" s="1473"/>
    </row>
    <row r="40" spans="2:8" x14ac:dyDescent="0.25">
      <c r="B40" s="2798"/>
      <c r="C40" s="2799"/>
      <c r="D40" s="2799"/>
      <c r="E40" s="1471"/>
      <c r="F40" s="1471"/>
      <c r="G40" s="1471"/>
      <c r="H40" s="1473"/>
    </row>
    <row r="41" spans="2:8" ht="15.75" thickBot="1" x14ac:dyDescent="0.3">
      <c r="B41" s="2800"/>
      <c r="C41" s="2801"/>
      <c r="D41" s="2801"/>
      <c r="E41" s="1472"/>
      <c r="F41" s="1472"/>
      <c r="G41" s="1472"/>
      <c r="H41" s="1474"/>
    </row>
    <row r="42" spans="2:8" ht="18.75" x14ac:dyDescent="0.3">
      <c r="G42" s="48" t="s">
        <v>443</v>
      </c>
      <c r="H42" s="64">
        <f>SUM(H13:H31)</f>
        <v>55794.5</v>
      </c>
    </row>
    <row r="43" spans="2:8" ht="18.75" x14ac:dyDescent="0.3">
      <c r="G43" s="48" t="s">
        <v>444</v>
      </c>
      <c r="H43" s="64">
        <f>+H42*0.16</f>
        <v>8927.1200000000008</v>
      </c>
    </row>
    <row r="44" spans="2:8" ht="19.5" thickBot="1" x14ac:dyDescent="0.35">
      <c r="G44" s="49" t="s">
        <v>445</v>
      </c>
      <c r="H44" s="65">
        <f>+H42+H43</f>
        <v>64721.62</v>
      </c>
    </row>
    <row r="46" spans="2:8" x14ac:dyDescent="0.25">
      <c r="B46" s="2790"/>
      <c r="C46" s="2790"/>
      <c r="D46" s="2790"/>
      <c r="E46" s="2790"/>
      <c r="F46" s="2790"/>
    </row>
    <row r="47" spans="2:8" x14ac:dyDescent="0.25">
      <c r="B47" s="2790"/>
      <c r="C47" s="2790"/>
      <c r="D47" s="2790"/>
      <c r="E47" s="2790"/>
      <c r="F47" s="2790"/>
    </row>
    <row r="48" spans="2:8" x14ac:dyDescent="0.25">
      <c r="B48" s="2797" t="s">
        <v>446</v>
      </c>
      <c r="C48" s="2797"/>
      <c r="D48" s="2797"/>
      <c r="E48" s="2797" t="s">
        <v>447</v>
      </c>
      <c r="F48" s="2797"/>
    </row>
  </sheetData>
  <mergeCells count="39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5:H35"/>
    <mergeCell ref="B36:H36"/>
    <mergeCell ref="B18:D18"/>
    <mergeCell ref="B19:D19"/>
    <mergeCell ref="B20:D20"/>
    <mergeCell ref="B21:D21"/>
    <mergeCell ref="B22:D22"/>
    <mergeCell ref="B23:D23"/>
    <mergeCell ref="E48:F48"/>
    <mergeCell ref="B48:D48"/>
    <mergeCell ref="B46:D47"/>
    <mergeCell ref="B26:D26"/>
    <mergeCell ref="B27:D27"/>
    <mergeCell ref="B28:D28"/>
    <mergeCell ref="B37:H37"/>
    <mergeCell ref="B38:H38"/>
    <mergeCell ref="B39:D39"/>
    <mergeCell ref="B40:D40"/>
    <mergeCell ref="B41:D41"/>
    <mergeCell ref="E46:F47"/>
    <mergeCell ref="B30:D30"/>
    <mergeCell ref="B31:D31"/>
    <mergeCell ref="B33:H33"/>
    <mergeCell ref="B34:H34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4">
    <pageSetUpPr fitToPage="1"/>
  </sheetPr>
  <dimension ref="B1:H48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140625" style="32" customWidth="1"/>
    <col min="4" max="4" width="15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1901</v>
      </c>
      <c r="E5" s="1462" t="s">
        <v>421</v>
      </c>
      <c r="F5" s="33" t="str">
        <f>VLOOKUP(F6,OBRAS!A1:B25,2,FALSE)</f>
        <v>LA VALENCIA</v>
      </c>
      <c r="G5" s="1670" t="s">
        <v>423</v>
      </c>
      <c r="H5" s="1674">
        <v>46176</v>
      </c>
    </row>
    <row r="6" spans="2:8" ht="15.75" thickBot="1" x14ac:dyDescent="0.3">
      <c r="B6" s="1669"/>
      <c r="C6" s="1671"/>
      <c r="D6" s="1673"/>
      <c r="E6" s="1463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250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CARRETERA ALTERNA CUCBA #175 SAN JUAN DE OCOTÁN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ZAPOPAN, JCO</v>
      </c>
      <c r="D9" s="38"/>
      <c r="E9" s="38"/>
      <c r="F9" s="37" t="s">
        <v>431</v>
      </c>
      <c r="G9" s="50">
        <f>VLOOKUP(C7,'BASE DATOS'!A1:J109,9,FALSE)</f>
        <v>45019</v>
      </c>
      <c r="H9" s="42"/>
    </row>
    <row r="10" spans="2:8" x14ac:dyDescent="0.25">
      <c r="B10" s="40" t="s">
        <v>427</v>
      </c>
      <c r="C10" s="38" t="str">
        <f>VLOOKUP(C7,'BASE DATOS'!A1:J110,2,FALSE)</f>
        <v>RIC120306KE8</v>
      </c>
      <c r="D10" s="38"/>
      <c r="E10" s="38"/>
      <c r="F10" s="37" t="s">
        <v>432</v>
      </c>
      <c r="G10" s="38" t="str">
        <f>VLOOKUP(C7,'BASE DATOS'!A1:J110,10,FALSE)</f>
        <v>CREDITO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221 3620459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6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844</v>
      </c>
      <c r="C13" s="1679"/>
      <c r="D13" s="1679"/>
      <c r="E13" s="60">
        <v>1</v>
      </c>
      <c r="F13" s="60" t="s">
        <v>449</v>
      </c>
      <c r="G13" s="62">
        <v>830</v>
      </c>
      <c r="H13" s="56">
        <f>+E13*G13</f>
        <v>830</v>
      </c>
    </row>
    <row r="14" spans="2:8" s="57" customFormat="1" ht="18.75" x14ac:dyDescent="0.3">
      <c r="B14" s="2802" t="s">
        <v>845</v>
      </c>
      <c r="C14" s="2803"/>
      <c r="D14" s="2803"/>
      <c r="E14" s="1477">
        <v>1</v>
      </c>
      <c r="F14" s="1477" t="s">
        <v>449</v>
      </c>
      <c r="G14" s="1478">
        <v>474</v>
      </c>
      <c r="H14" s="1475">
        <f>+E14*G14</f>
        <v>474</v>
      </c>
    </row>
    <row r="15" spans="2:8" s="57" customFormat="1" ht="18.75" x14ac:dyDescent="0.3">
      <c r="B15" s="2802" t="s">
        <v>846</v>
      </c>
      <c r="C15" s="2803"/>
      <c r="D15" s="2803"/>
      <c r="E15" s="1477">
        <v>1</v>
      </c>
      <c r="F15" s="1477" t="s">
        <v>449</v>
      </c>
      <c r="G15" s="1478">
        <v>651</v>
      </c>
      <c r="H15" s="1475">
        <f t="shared" ref="H15:H29" si="0">+E15*G15</f>
        <v>651</v>
      </c>
    </row>
    <row r="16" spans="2:8" s="57" customFormat="1" ht="18.75" x14ac:dyDescent="0.3">
      <c r="B16" s="2802" t="s">
        <v>847</v>
      </c>
      <c r="C16" s="2803"/>
      <c r="D16" s="2803"/>
      <c r="E16" s="1477">
        <v>1</v>
      </c>
      <c r="F16" s="1477" t="s">
        <v>449</v>
      </c>
      <c r="G16" s="1478">
        <v>983</v>
      </c>
      <c r="H16" s="1475">
        <f t="shared" si="0"/>
        <v>983</v>
      </c>
    </row>
    <row r="17" spans="2:8" s="57" customFormat="1" ht="18.75" x14ac:dyDescent="0.3">
      <c r="B17" s="2802" t="s">
        <v>1887</v>
      </c>
      <c r="C17" s="2803"/>
      <c r="D17" s="2803"/>
      <c r="E17" s="1477">
        <v>1</v>
      </c>
      <c r="F17" s="1477" t="s">
        <v>449</v>
      </c>
      <c r="G17" s="1478">
        <v>1871</v>
      </c>
      <c r="H17" s="1475">
        <f t="shared" si="0"/>
        <v>1871</v>
      </c>
    </row>
    <row r="18" spans="2:8" s="57" customFormat="1" ht="18.75" x14ac:dyDescent="0.3">
      <c r="B18" s="2802" t="s">
        <v>849</v>
      </c>
      <c r="C18" s="2803"/>
      <c r="D18" s="2803"/>
      <c r="E18" s="1477">
        <v>1</v>
      </c>
      <c r="F18" s="1477" t="s">
        <v>449</v>
      </c>
      <c r="G18" s="1478">
        <v>821</v>
      </c>
      <c r="H18" s="1475">
        <f t="shared" si="0"/>
        <v>821</v>
      </c>
    </row>
    <row r="19" spans="2:8" s="57" customFormat="1" ht="18.75" x14ac:dyDescent="0.3">
      <c r="B19" s="2802" t="s">
        <v>1888</v>
      </c>
      <c r="C19" s="2803"/>
      <c r="D19" s="2803"/>
      <c r="E19" s="1477">
        <v>3</v>
      </c>
      <c r="F19" s="1477" t="s">
        <v>857</v>
      </c>
      <c r="G19" s="1478">
        <v>196</v>
      </c>
      <c r="H19" s="1475">
        <f t="shared" si="0"/>
        <v>588</v>
      </c>
    </row>
    <row r="20" spans="2:8" s="57" customFormat="1" ht="18.75" x14ac:dyDescent="0.3">
      <c r="B20" s="1862" t="s">
        <v>1894</v>
      </c>
      <c r="C20" s="1863"/>
      <c r="D20" s="1864"/>
      <c r="E20" s="1477">
        <v>48</v>
      </c>
      <c r="F20" s="1477" t="s">
        <v>608</v>
      </c>
      <c r="G20" s="1478">
        <v>150</v>
      </c>
      <c r="H20" s="1475">
        <f t="shared" si="0"/>
        <v>7200</v>
      </c>
    </row>
    <row r="21" spans="2:8" s="57" customFormat="1" ht="18.75" x14ac:dyDescent="0.3">
      <c r="B21" s="2802" t="s">
        <v>1895</v>
      </c>
      <c r="C21" s="2803"/>
      <c r="D21" s="2803"/>
      <c r="E21" s="1477">
        <v>15</v>
      </c>
      <c r="F21" s="1477" t="s">
        <v>608</v>
      </c>
      <c r="G21" s="1478">
        <v>549</v>
      </c>
      <c r="H21" s="1475">
        <f t="shared" si="0"/>
        <v>8235</v>
      </c>
    </row>
    <row r="22" spans="2:8" s="57" customFormat="1" ht="18.75" x14ac:dyDescent="0.3">
      <c r="B22" s="2802" t="s">
        <v>704</v>
      </c>
      <c r="C22" s="2803"/>
      <c r="D22" s="2803"/>
      <c r="E22" s="1477">
        <v>42</v>
      </c>
      <c r="F22" s="1477" t="s">
        <v>608</v>
      </c>
      <c r="G22" s="1478">
        <v>213</v>
      </c>
      <c r="H22" s="1475">
        <f t="shared" si="0"/>
        <v>8946</v>
      </c>
    </row>
    <row r="23" spans="2:8" s="57" customFormat="1" ht="18.75" x14ac:dyDescent="0.3">
      <c r="B23" s="2802" t="s">
        <v>1896</v>
      </c>
      <c r="C23" s="2803"/>
      <c r="D23" s="2803"/>
      <c r="E23" s="1477">
        <v>9</v>
      </c>
      <c r="F23" s="1477" t="s">
        <v>608</v>
      </c>
      <c r="G23" s="1478">
        <v>167.5</v>
      </c>
      <c r="H23" s="1475">
        <f t="shared" si="0"/>
        <v>1507.5</v>
      </c>
    </row>
    <row r="24" spans="2:8" s="57" customFormat="1" ht="18.75" x14ac:dyDescent="0.3">
      <c r="B24" s="1465" t="s">
        <v>935</v>
      </c>
      <c r="C24" s="1466"/>
      <c r="D24" s="1467"/>
      <c r="E24" s="1477">
        <v>50</v>
      </c>
      <c r="F24" s="1477" t="s">
        <v>608</v>
      </c>
      <c r="G24" s="1478">
        <v>167.5</v>
      </c>
      <c r="H24" s="1475">
        <f t="shared" si="0"/>
        <v>8375</v>
      </c>
    </row>
    <row r="25" spans="2:8" s="57" customFormat="1" ht="18.75" x14ac:dyDescent="0.3">
      <c r="B25" s="1465" t="s">
        <v>934</v>
      </c>
      <c r="C25" s="1466"/>
      <c r="D25" s="1467"/>
      <c r="E25" s="1477">
        <v>24</v>
      </c>
      <c r="F25" s="1477" t="s">
        <v>608</v>
      </c>
      <c r="G25" s="1478">
        <v>159.5</v>
      </c>
      <c r="H25" s="1475">
        <f t="shared" si="0"/>
        <v>3828</v>
      </c>
    </row>
    <row r="26" spans="2:8" s="57" customFormat="1" ht="18.75" x14ac:dyDescent="0.3">
      <c r="B26" s="1862" t="s">
        <v>1897</v>
      </c>
      <c r="C26" s="1863"/>
      <c r="D26" s="1864"/>
      <c r="E26" s="1477">
        <v>1</v>
      </c>
      <c r="F26" s="1477" t="s">
        <v>449</v>
      </c>
      <c r="G26" s="1478">
        <v>2250</v>
      </c>
      <c r="H26" s="1475">
        <f t="shared" si="0"/>
        <v>2250</v>
      </c>
    </row>
    <row r="27" spans="2:8" s="57" customFormat="1" ht="18.75" x14ac:dyDescent="0.3">
      <c r="B27" s="2802" t="s">
        <v>851</v>
      </c>
      <c r="C27" s="2803"/>
      <c r="D27" s="2803"/>
      <c r="E27" s="1477">
        <v>10</v>
      </c>
      <c r="F27" s="1477" t="s">
        <v>462</v>
      </c>
      <c r="G27" s="1478">
        <v>750</v>
      </c>
      <c r="H27" s="1475">
        <f t="shared" si="0"/>
        <v>7500</v>
      </c>
    </row>
    <row r="28" spans="2:8" s="57" customFormat="1" ht="18.75" x14ac:dyDescent="0.3">
      <c r="B28" s="1862" t="s">
        <v>1898</v>
      </c>
      <c r="C28" s="1863"/>
      <c r="D28" s="1864"/>
      <c r="E28" s="1477">
        <v>1</v>
      </c>
      <c r="F28" s="1477" t="s">
        <v>449</v>
      </c>
      <c r="G28" s="1478">
        <v>500</v>
      </c>
      <c r="H28" s="1475">
        <f t="shared" si="0"/>
        <v>500</v>
      </c>
    </row>
    <row r="29" spans="2:8" s="57" customFormat="1" ht="18.75" x14ac:dyDescent="0.3">
      <c r="B29" s="1465" t="s">
        <v>1899</v>
      </c>
      <c r="C29" s="1466"/>
      <c r="D29" s="1467"/>
      <c r="E29" s="1477">
        <v>1</v>
      </c>
      <c r="F29" s="1477" t="s">
        <v>449</v>
      </c>
      <c r="G29" s="1478">
        <v>1235</v>
      </c>
      <c r="H29" s="1475">
        <f t="shared" si="0"/>
        <v>1235</v>
      </c>
    </row>
    <row r="30" spans="2:8" s="57" customFormat="1" ht="18.75" x14ac:dyDescent="0.3">
      <c r="B30" s="2804" t="s">
        <v>1902</v>
      </c>
      <c r="C30" s="2805"/>
      <c r="D30" s="2805"/>
      <c r="E30" s="1477"/>
      <c r="F30" s="1477"/>
      <c r="G30" s="1478"/>
      <c r="H30" s="1475"/>
    </row>
    <row r="31" spans="2:8" s="57" customFormat="1" ht="18.75" x14ac:dyDescent="0.3">
      <c r="B31" s="2802"/>
      <c r="C31" s="2803"/>
      <c r="D31" s="2803"/>
      <c r="E31" s="1477"/>
      <c r="F31" s="1477"/>
      <c r="G31" s="1478"/>
      <c r="H31" s="1475"/>
    </row>
    <row r="32" spans="2:8" x14ac:dyDescent="0.25">
      <c r="B32" s="53"/>
      <c r="C32" s="47"/>
      <c r="D32" s="47"/>
      <c r="E32" s="47"/>
      <c r="F32" s="47"/>
      <c r="G32" s="47"/>
      <c r="H32" s="55"/>
    </row>
    <row r="33" spans="2:8" ht="18.75" x14ac:dyDescent="0.3">
      <c r="B33" s="1685" t="s">
        <v>439</v>
      </c>
      <c r="C33" s="1686"/>
      <c r="D33" s="1686"/>
      <c r="E33" s="1686"/>
      <c r="F33" s="1686"/>
      <c r="G33" s="1686"/>
      <c r="H33" s="1687"/>
    </row>
    <row r="34" spans="2:8" ht="15.75" x14ac:dyDescent="0.25">
      <c r="B34" s="1680" t="s">
        <v>415</v>
      </c>
      <c r="C34" s="1681"/>
      <c r="D34" s="1681"/>
      <c r="E34" s="1681"/>
      <c r="F34" s="1681"/>
      <c r="G34" s="1681"/>
      <c r="H34" s="1682"/>
    </row>
    <row r="35" spans="2:8" ht="15.75" x14ac:dyDescent="0.25">
      <c r="B35" s="1680" t="s">
        <v>440</v>
      </c>
      <c r="C35" s="1681"/>
      <c r="D35" s="1681"/>
      <c r="E35" s="1681"/>
      <c r="F35" s="1681"/>
      <c r="G35" s="1681"/>
      <c r="H35" s="1682"/>
    </row>
    <row r="36" spans="2:8" ht="15.75" x14ac:dyDescent="0.25">
      <c r="B36" s="1680" t="s">
        <v>441</v>
      </c>
      <c r="C36" s="1681"/>
      <c r="D36" s="1681"/>
      <c r="E36" s="1681"/>
      <c r="F36" s="1681"/>
      <c r="G36" s="1681"/>
      <c r="H36" s="1682"/>
    </row>
    <row r="37" spans="2:8" ht="15.75" x14ac:dyDescent="0.25">
      <c r="B37" s="1680" t="s">
        <v>442</v>
      </c>
      <c r="C37" s="1681"/>
      <c r="D37" s="1681"/>
      <c r="E37" s="1681"/>
      <c r="F37" s="1681"/>
      <c r="G37" s="1681"/>
      <c r="H37" s="1682"/>
    </row>
    <row r="38" spans="2:8" ht="18.75" x14ac:dyDescent="0.3">
      <c r="B38" s="1685" t="s">
        <v>418</v>
      </c>
      <c r="C38" s="1686"/>
      <c r="D38" s="1686"/>
      <c r="E38" s="1686"/>
      <c r="F38" s="1686"/>
      <c r="G38" s="1686"/>
      <c r="H38" s="1687"/>
    </row>
    <row r="39" spans="2:8" x14ac:dyDescent="0.25">
      <c r="B39" s="2798"/>
      <c r="C39" s="2799"/>
      <c r="D39" s="2799"/>
      <c r="E39" s="1471"/>
      <c r="F39" s="1471"/>
      <c r="G39" s="1471"/>
      <c r="H39" s="1473"/>
    </row>
    <row r="40" spans="2:8" x14ac:dyDescent="0.25">
      <c r="B40" s="2798"/>
      <c r="C40" s="2799"/>
      <c r="D40" s="2799"/>
      <c r="E40" s="1471"/>
      <c r="F40" s="1471"/>
      <c r="G40" s="1471"/>
      <c r="H40" s="1473"/>
    </row>
    <row r="41" spans="2:8" ht="15.75" thickBot="1" x14ac:dyDescent="0.3">
      <c r="B41" s="2800"/>
      <c r="C41" s="2801"/>
      <c r="D41" s="2801"/>
      <c r="E41" s="1472"/>
      <c r="F41" s="1472"/>
      <c r="G41" s="1472"/>
      <c r="H41" s="1474"/>
    </row>
    <row r="42" spans="2:8" ht="18.75" x14ac:dyDescent="0.3">
      <c r="G42" s="48" t="s">
        <v>443</v>
      </c>
      <c r="H42" s="64">
        <f>SUM(H13:H31)</f>
        <v>55794.5</v>
      </c>
    </row>
    <row r="43" spans="2:8" ht="18.75" x14ac:dyDescent="0.3">
      <c r="G43" s="48" t="s">
        <v>444</v>
      </c>
      <c r="H43" s="64">
        <f>+H42*0.16</f>
        <v>8927.1200000000008</v>
      </c>
    </row>
    <row r="44" spans="2:8" ht="19.5" thickBot="1" x14ac:dyDescent="0.35">
      <c r="G44" s="49" t="s">
        <v>445</v>
      </c>
      <c r="H44" s="65">
        <f>+H42+H43</f>
        <v>64721.62</v>
      </c>
    </row>
    <row r="46" spans="2:8" x14ac:dyDescent="0.25">
      <c r="B46" s="2790"/>
      <c r="C46" s="2790"/>
      <c r="D46" s="2790"/>
      <c r="E46" s="2790"/>
      <c r="F46" s="2790"/>
    </row>
    <row r="47" spans="2:8" x14ac:dyDescent="0.25">
      <c r="B47" s="2790"/>
      <c r="C47" s="2790"/>
      <c r="D47" s="2790"/>
      <c r="E47" s="2790"/>
      <c r="F47" s="2790"/>
    </row>
    <row r="48" spans="2:8" x14ac:dyDescent="0.25">
      <c r="B48" s="2797" t="s">
        <v>446</v>
      </c>
      <c r="C48" s="2797"/>
      <c r="D48" s="2797"/>
      <c r="E48" s="2797" t="s">
        <v>447</v>
      </c>
      <c r="F48" s="2797"/>
    </row>
  </sheetData>
  <mergeCells count="39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5:H35"/>
    <mergeCell ref="B36:H36"/>
    <mergeCell ref="B18:D18"/>
    <mergeCell ref="B19:D19"/>
    <mergeCell ref="B20:D20"/>
    <mergeCell ref="B21:D21"/>
    <mergeCell ref="B22:D22"/>
    <mergeCell ref="B23:D23"/>
    <mergeCell ref="E48:F48"/>
    <mergeCell ref="B48:D48"/>
    <mergeCell ref="B46:D47"/>
    <mergeCell ref="B26:D26"/>
    <mergeCell ref="B27:D27"/>
    <mergeCell ref="B28:D28"/>
    <mergeCell ref="B30:D30"/>
    <mergeCell ref="B31:D31"/>
    <mergeCell ref="B37:H37"/>
    <mergeCell ref="B38:H38"/>
    <mergeCell ref="B39:D39"/>
    <mergeCell ref="B40:D40"/>
    <mergeCell ref="B41:D41"/>
    <mergeCell ref="E46:F47"/>
    <mergeCell ref="B33:H33"/>
    <mergeCell ref="B34:H34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5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1903</v>
      </c>
      <c r="E5" s="1468" t="s">
        <v>421</v>
      </c>
      <c r="F5" s="33" t="str">
        <f>VLOOKUP(F6,OBRAS!A1:B25,2,FALSE)</f>
        <v>EL ENSINO</v>
      </c>
      <c r="G5" s="1670" t="s">
        <v>423</v>
      </c>
      <c r="H5" s="1674">
        <v>46182</v>
      </c>
    </row>
    <row r="6" spans="2:8" ht="15.75" thickBot="1" x14ac:dyDescent="0.3">
      <c r="B6" s="1669"/>
      <c r="C6" s="1671"/>
      <c r="D6" s="1673"/>
      <c r="E6" s="1469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1134</v>
      </c>
      <c r="D7" s="36"/>
      <c r="E7" s="36"/>
      <c r="F7" s="35" t="s">
        <v>429</v>
      </c>
      <c r="G7" s="36" t="str">
        <f>VLOOKUP(C7,'BASE DATOS'!A1:J107,7,FALSE)</f>
        <v>ventas@kzservice.com.mx</v>
      </c>
      <c r="H7" s="41"/>
    </row>
    <row r="8" spans="2:8" x14ac:dyDescent="0.25">
      <c r="B8" s="40" t="s">
        <v>425</v>
      </c>
      <c r="C8" s="38" t="str">
        <f>VLOOKUP(C7,'BASE DATOS'!A1:J108,3,FALSE)</f>
        <v>CELAYA, GUANAJUATO</v>
      </c>
      <c r="D8" s="38"/>
      <c r="E8" s="38"/>
      <c r="F8" s="37" t="s">
        <v>430</v>
      </c>
      <c r="G8" s="38" t="str">
        <f>VLOOKUP(C7,'BASE DATOS'!A1:J108,8,FALSE)</f>
        <v>BAÑOS PORTATILES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38000</v>
      </c>
      <c r="H9" s="42"/>
    </row>
    <row r="10" spans="2:8" x14ac:dyDescent="0.25">
      <c r="B10" s="40" t="s">
        <v>427</v>
      </c>
      <c r="C10" s="38" t="str">
        <f>VLOOKUP(C7,'BASE DATOS'!A1:J110,2,FALSE)</f>
        <v>KZB220608GL0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461 111 4463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7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827</v>
      </c>
      <c r="C13" s="1679"/>
      <c r="D13" s="1679"/>
      <c r="E13" s="60">
        <v>1</v>
      </c>
      <c r="F13" s="60" t="s">
        <v>462</v>
      </c>
      <c r="G13" s="62">
        <v>1350</v>
      </c>
      <c r="H13" s="56">
        <f>+E13*G13</f>
        <v>1350</v>
      </c>
    </row>
    <row r="14" spans="2:8" s="57" customFormat="1" ht="18.75" x14ac:dyDescent="0.3">
      <c r="B14" s="2806" t="s">
        <v>1904</v>
      </c>
      <c r="C14" s="2807"/>
      <c r="D14" s="2807"/>
      <c r="E14" s="1488"/>
      <c r="F14" s="1488"/>
      <c r="G14" s="1489"/>
      <c r="H14" s="1486">
        <f>+E14*G14</f>
        <v>0</v>
      </c>
    </row>
    <row r="15" spans="2:8" s="57" customFormat="1" ht="18.75" x14ac:dyDescent="0.3">
      <c r="B15" s="2806"/>
      <c r="C15" s="2807"/>
      <c r="D15" s="2807"/>
      <c r="E15" s="1488"/>
      <c r="F15" s="1488"/>
      <c r="G15" s="1489"/>
      <c r="H15" s="1486">
        <f t="shared" ref="H15:H24" si="0">+E15*G15</f>
        <v>0</v>
      </c>
    </row>
    <row r="16" spans="2:8" s="57" customFormat="1" ht="18.75" x14ac:dyDescent="0.3">
      <c r="B16" s="2806"/>
      <c r="C16" s="2807"/>
      <c r="D16" s="2807"/>
      <c r="E16" s="1488"/>
      <c r="F16" s="1488"/>
      <c r="G16" s="1489"/>
      <c r="H16" s="1486">
        <f t="shared" si="0"/>
        <v>0</v>
      </c>
    </row>
    <row r="17" spans="2:8" s="57" customFormat="1" ht="18.75" x14ac:dyDescent="0.3">
      <c r="B17" s="2806"/>
      <c r="C17" s="2807"/>
      <c r="D17" s="2807"/>
      <c r="E17" s="1488"/>
      <c r="F17" s="1488"/>
      <c r="G17" s="1489"/>
      <c r="H17" s="1486">
        <f t="shared" si="0"/>
        <v>0</v>
      </c>
    </row>
    <row r="18" spans="2:8" s="57" customFormat="1" ht="18.75" x14ac:dyDescent="0.3">
      <c r="B18" s="2806"/>
      <c r="C18" s="2807"/>
      <c r="D18" s="2807"/>
      <c r="E18" s="1488"/>
      <c r="F18" s="1488"/>
      <c r="G18" s="1489"/>
      <c r="H18" s="1486">
        <f t="shared" si="0"/>
        <v>0</v>
      </c>
    </row>
    <row r="19" spans="2:8" s="57" customFormat="1" ht="18.75" x14ac:dyDescent="0.3">
      <c r="B19" s="2806"/>
      <c r="C19" s="2807"/>
      <c r="D19" s="2807"/>
      <c r="E19" s="1488"/>
      <c r="F19" s="1488"/>
      <c r="G19" s="1489"/>
      <c r="H19" s="1486">
        <f t="shared" si="0"/>
        <v>0</v>
      </c>
    </row>
    <row r="20" spans="2:8" s="57" customFormat="1" ht="18.75" x14ac:dyDescent="0.3">
      <c r="B20" s="2806"/>
      <c r="C20" s="2807"/>
      <c r="D20" s="2807"/>
      <c r="E20" s="1488"/>
      <c r="F20" s="1488"/>
      <c r="G20" s="1489"/>
      <c r="H20" s="1486">
        <f t="shared" si="0"/>
        <v>0</v>
      </c>
    </row>
    <row r="21" spans="2:8" s="57" customFormat="1" ht="18.75" x14ac:dyDescent="0.3">
      <c r="B21" s="2806"/>
      <c r="C21" s="2807"/>
      <c r="D21" s="2807"/>
      <c r="E21" s="1488"/>
      <c r="F21" s="1488"/>
      <c r="G21" s="1489"/>
      <c r="H21" s="1486">
        <f t="shared" si="0"/>
        <v>0</v>
      </c>
    </row>
    <row r="22" spans="2:8" s="57" customFormat="1" ht="18.75" x14ac:dyDescent="0.3">
      <c r="B22" s="2806"/>
      <c r="C22" s="2807"/>
      <c r="D22" s="2807"/>
      <c r="E22" s="1488"/>
      <c r="F22" s="1488"/>
      <c r="G22" s="1489"/>
      <c r="H22" s="1486">
        <f t="shared" si="0"/>
        <v>0</v>
      </c>
    </row>
    <row r="23" spans="2:8" s="57" customFormat="1" ht="18.75" x14ac:dyDescent="0.3">
      <c r="B23" s="2806"/>
      <c r="C23" s="2807"/>
      <c r="D23" s="2807"/>
      <c r="E23" s="1488"/>
      <c r="F23" s="1488"/>
      <c r="G23" s="1489"/>
      <c r="H23" s="1486">
        <f t="shared" si="0"/>
        <v>0</v>
      </c>
    </row>
    <row r="24" spans="2:8" s="57" customFormat="1" ht="18.75" x14ac:dyDescent="0.3">
      <c r="B24" s="2806"/>
      <c r="C24" s="2807"/>
      <c r="D24" s="2807"/>
      <c r="E24" s="1488"/>
      <c r="F24" s="1488"/>
      <c r="G24" s="1489"/>
      <c r="H24" s="1486">
        <f t="shared" si="0"/>
        <v>0</v>
      </c>
    </row>
    <row r="25" spans="2:8" s="57" customFormat="1" ht="18.75" x14ac:dyDescent="0.3">
      <c r="B25" s="2806"/>
      <c r="C25" s="2807"/>
      <c r="D25" s="2807"/>
      <c r="E25" s="1488"/>
      <c r="F25" s="1488"/>
      <c r="G25" s="1489"/>
      <c r="H25" s="1487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809"/>
      <c r="C33" s="2810"/>
      <c r="D33" s="2810"/>
      <c r="E33" s="1482"/>
      <c r="F33" s="1482"/>
      <c r="G33" s="1482"/>
      <c r="H33" s="1484"/>
    </row>
    <row r="34" spans="2:8" x14ac:dyDescent="0.25">
      <c r="B34" s="2809"/>
      <c r="C34" s="2810"/>
      <c r="D34" s="2810"/>
      <c r="E34" s="1482"/>
      <c r="F34" s="1482"/>
      <c r="G34" s="1482"/>
      <c r="H34" s="1484"/>
    </row>
    <row r="35" spans="2:8" ht="15.75" thickBot="1" x14ac:dyDescent="0.3">
      <c r="B35" s="2811"/>
      <c r="C35" s="2812"/>
      <c r="D35" s="2812"/>
      <c r="E35" s="1483"/>
      <c r="F35" s="1483"/>
      <c r="G35" s="1483"/>
      <c r="H35" s="1485"/>
    </row>
    <row r="36" spans="2:8" ht="18.75" x14ac:dyDescent="0.3">
      <c r="G36" s="48" t="s">
        <v>443</v>
      </c>
      <c r="H36" s="64">
        <f>SUM(H13:H25)</f>
        <v>1350</v>
      </c>
    </row>
    <row r="37" spans="2:8" ht="18.75" x14ac:dyDescent="0.3">
      <c r="G37" s="48" t="s">
        <v>444</v>
      </c>
      <c r="H37" s="64">
        <f>+H36*0.16</f>
        <v>216</v>
      </c>
    </row>
    <row r="38" spans="2:8" ht="19.5" thickBot="1" x14ac:dyDescent="0.35">
      <c r="G38" s="49" t="s">
        <v>445</v>
      </c>
      <c r="H38" s="65">
        <f>+H36+H37</f>
        <v>1566</v>
      </c>
    </row>
    <row r="40" spans="2:8" x14ac:dyDescent="0.25">
      <c r="B40" s="2799"/>
      <c r="C40" s="2799"/>
      <c r="D40" s="2799"/>
      <c r="E40" s="2799"/>
      <c r="F40" s="2799"/>
    </row>
    <row r="41" spans="2:8" x14ac:dyDescent="0.25">
      <c r="B41" s="2799"/>
      <c r="C41" s="2799"/>
      <c r="D41" s="2799"/>
      <c r="E41" s="2799"/>
      <c r="F41" s="2799"/>
    </row>
    <row r="42" spans="2:8" x14ac:dyDescent="0.25">
      <c r="B42" s="2808" t="s">
        <v>446</v>
      </c>
      <c r="C42" s="2808"/>
      <c r="D42" s="2808"/>
      <c r="E42" s="2808" t="s">
        <v>447</v>
      </c>
      <c r="F42" s="2808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6"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5703125" style="32" customWidth="1"/>
    <col min="4" max="4" width="14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1906</v>
      </c>
      <c r="E5" s="1479" t="s">
        <v>421</v>
      </c>
      <c r="F5" s="33" t="str">
        <f>VLOOKUP(F6,OBRAS!A1:B25,2,FALSE)</f>
        <v>EL ENSINO</v>
      </c>
      <c r="G5" s="1670" t="s">
        <v>423</v>
      </c>
      <c r="H5" s="1674">
        <v>46182</v>
      </c>
    </row>
    <row r="6" spans="2:8" ht="15.75" thickBot="1" x14ac:dyDescent="0.3">
      <c r="B6" s="1669"/>
      <c r="C6" s="1671"/>
      <c r="D6" s="1673"/>
      <c r="E6" s="1480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1905</v>
      </c>
      <c r="D7" s="36"/>
      <c r="E7" s="36"/>
      <c r="F7" s="35" t="s">
        <v>429</v>
      </c>
      <c r="G7" s="36" t="str">
        <f>VLOOKUP(C7,'BASE DATOS'!A1:J1107,7,FALSE)</f>
        <v>munecaa.o.54@gmail.com</v>
      </c>
      <c r="H7" s="41"/>
    </row>
    <row r="8" spans="2:8" x14ac:dyDescent="0.25">
      <c r="B8" s="40" t="s">
        <v>425</v>
      </c>
      <c r="C8" s="38" t="str">
        <f>VLOOKUP(C7,'BASE DATOS'!A1:J1108,3,FALSE)</f>
        <v>SANTOS DEGOLLADO #91-C COL. CENTRO</v>
      </c>
      <c r="D8" s="38"/>
      <c r="E8" s="38"/>
      <c r="F8" s="37" t="s">
        <v>430</v>
      </c>
      <c r="G8" s="38" t="str">
        <f>VLOOKUP(C7,'BASE DATOS'!A1:J1108,8,FALSE)</f>
        <v>REFACCIONES</v>
      </c>
      <c r="H8" s="42"/>
    </row>
    <row r="9" spans="2:8" x14ac:dyDescent="0.25">
      <c r="B9" s="40" t="s">
        <v>426</v>
      </c>
      <c r="C9" s="38" t="str">
        <f>VLOOKUP(C7,'BASE DATOS'!A1:J1109,4,FALSE)</f>
        <v>ACAMBARO, GTO</v>
      </c>
      <c r="D9" s="38"/>
      <c r="E9" s="38"/>
      <c r="F9" s="37" t="s">
        <v>431</v>
      </c>
      <c r="G9" s="50">
        <f>VLOOKUP(C7,'BASE DATOS'!A1:J1109,9,FALSE)</f>
        <v>38600</v>
      </c>
      <c r="H9" s="42"/>
    </row>
    <row r="10" spans="2:8" x14ac:dyDescent="0.25">
      <c r="B10" s="40" t="s">
        <v>427</v>
      </c>
      <c r="C10" s="38" t="str">
        <f>VLOOKUP(C7,'BASE DATOS'!A1:J1110,2,FALSE)</f>
        <v>AAOA540911GCA</v>
      </c>
      <c r="D10" s="38"/>
      <c r="E10" s="38"/>
      <c r="F10" s="37" t="s">
        <v>432</v>
      </c>
      <c r="G10" s="38" t="str">
        <f>VLOOKUP(C7,'BASE DATOS'!A1:J1110,10,FALSE)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>
        <f>VLOOKUP(C7,'BASE DATOS'!A1:J111,6,FALSE)</f>
        <v>4176880287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8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1908</v>
      </c>
      <c r="C13" s="1679"/>
      <c r="D13" s="1679"/>
      <c r="E13" s="60">
        <v>1</v>
      </c>
      <c r="F13" s="60" t="s">
        <v>620</v>
      </c>
      <c r="G13" s="62">
        <v>469.55172413793105</v>
      </c>
      <c r="H13" s="56">
        <f>+E13*G13</f>
        <v>469.55172413793105</v>
      </c>
    </row>
    <row r="14" spans="2:8" s="57" customFormat="1" ht="18.75" x14ac:dyDescent="0.3">
      <c r="B14" s="2818" t="s">
        <v>1907</v>
      </c>
      <c r="C14" s="2819"/>
      <c r="D14" s="2819"/>
      <c r="E14" s="1499">
        <v>2</v>
      </c>
      <c r="F14" s="1499" t="s">
        <v>449</v>
      </c>
      <c r="G14" s="1500">
        <v>810.34482758620697</v>
      </c>
      <c r="H14" s="1497">
        <f>+E14*G14</f>
        <v>1620.6896551724139</v>
      </c>
    </row>
    <row r="15" spans="2:8" s="57" customFormat="1" ht="18.75" x14ac:dyDescent="0.3">
      <c r="B15" s="2820" t="s">
        <v>1722</v>
      </c>
      <c r="C15" s="2821"/>
      <c r="D15" s="2821"/>
      <c r="E15" s="1499"/>
      <c r="F15" s="1499"/>
      <c r="G15" s="1500"/>
      <c r="H15" s="1497">
        <f t="shared" ref="H15:H24" si="0">+E15*G15</f>
        <v>0</v>
      </c>
    </row>
    <row r="16" spans="2:8" s="57" customFormat="1" ht="18.75" x14ac:dyDescent="0.3">
      <c r="B16" s="2818"/>
      <c r="C16" s="2819"/>
      <c r="D16" s="2819"/>
      <c r="E16" s="1499"/>
      <c r="F16" s="1499"/>
      <c r="G16" s="1500"/>
      <c r="H16" s="1497">
        <f t="shared" si="0"/>
        <v>0</v>
      </c>
    </row>
    <row r="17" spans="2:8" s="57" customFormat="1" ht="18.75" x14ac:dyDescent="0.3">
      <c r="B17" s="2818"/>
      <c r="C17" s="2819"/>
      <c r="D17" s="2819"/>
      <c r="E17" s="1499"/>
      <c r="F17" s="1499"/>
      <c r="G17" s="1500"/>
      <c r="H17" s="1497">
        <f t="shared" si="0"/>
        <v>0</v>
      </c>
    </row>
    <row r="18" spans="2:8" s="57" customFormat="1" ht="18.75" x14ac:dyDescent="0.3">
      <c r="B18" s="2818"/>
      <c r="C18" s="2819"/>
      <c r="D18" s="2819"/>
      <c r="E18" s="1499"/>
      <c r="F18" s="1499"/>
      <c r="G18" s="1500"/>
      <c r="H18" s="1497">
        <f t="shared" si="0"/>
        <v>0</v>
      </c>
    </row>
    <row r="19" spans="2:8" s="57" customFormat="1" ht="18.75" x14ac:dyDescent="0.3">
      <c r="B19" s="2818"/>
      <c r="C19" s="2819"/>
      <c r="D19" s="2819"/>
      <c r="E19" s="1499"/>
      <c r="F19" s="1499"/>
      <c r="G19" s="1500"/>
      <c r="H19" s="1497">
        <f t="shared" si="0"/>
        <v>0</v>
      </c>
    </row>
    <row r="20" spans="2:8" s="57" customFormat="1" ht="18.75" x14ac:dyDescent="0.3">
      <c r="B20" s="2818"/>
      <c r="C20" s="2819"/>
      <c r="D20" s="2819"/>
      <c r="E20" s="1499"/>
      <c r="F20" s="1499"/>
      <c r="G20" s="1500"/>
      <c r="H20" s="1497">
        <f t="shared" si="0"/>
        <v>0</v>
      </c>
    </row>
    <row r="21" spans="2:8" s="57" customFormat="1" ht="18.75" x14ac:dyDescent="0.3">
      <c r="B21" s="2818"/>
      <c r="C21" s="2819"/>
      <c r="D21" s="2819"/>
      <c r="E21" s="1499"/>
      <c r="F21" s="1499"/>
      <c r="G21" s="1500"/>
      <c r="H21" s="1497">
        <f t="shared" si="0"/>
        <v>0</v>
      </c>
    </row>
    <row r="22" spans="2:8" s="57" customFormat="1" ht="18.75" x14ac:dyDescent="0.3">
      <c r="B22" s="2818"/>
      <c r="C22" s="2819"/>
      <c r="D22" s="2819"/>
      <c r="E22" s="1499"/>
      <c r="F22" s="1499"/>
      <c r="G22" s="1500"/>
      <c r="H22" s="1497">
        <f t="shared" si="0"/>
        <v>0</v>
      </c>
    </row>
    <row r="23" spans="2:8" s="57" customFormat="1" ht="18.75" x14ac:dyDescent="0.3">
      <c r="B23" s="2818"/>
      <c r="C23" s="2819"/>
      <c r="D23" s="2819"/>
      <c r="E23" s="1499"/>
      <c r="F23" s="1499"/>
      <c r="G23" s="1500"/>
      <c r="H23" s="1497">
        <f t="shared" si="0"/>
        <v>0</v>
      </c>
    </row>
    <row r="24" spans="2:8" s="57" customFormat="1" ht="18.75" x14ac:dyDescent="0.3">
      <c r="B24" s="2818"/>
      <c r="C24" s="2819"/>
      <c r="D24" s="2819"/>
      <c r="E24" s="1499"/>
      <c r="F24" s="1499"/>
      <c r="G24" s="1500"/>
      <c r="H24" s="1497">
        <f t="shared" si="0"/>
        <v>0</v>
      </c>
    </row>
    <row r="25" spans="2:8" s="57" customFormat="1" ht="18.75" x14ac:dyDescent="0.3">
      <c r="B25" s="2818"/>
      <c r="C25" s="2819"/>
      <c r="D25" s="2819"/>
      <c r="E25" s="1499"/>
      <c r="F25" s="1499"/>
      <c r="G25" s="1500"/>
      <c r="H25" s="149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814"/>
      <c r="C33" s="2815"/>
      <c r="D33" s="2815"/>
      <c r="E33" s="1493"/>
      <c r="F33" s="1493"/>
      <c r="G33" s="1493"/>
      <c r="H33" s="1495"/>
    </row>
    <row r="34" spans="2:8" x14ac:dyDescent="0.25">
      <c r="B34" s="2814"/>
      <c r="C34" s="2815"/>
      <c r="D34" s="2815"/>
      <c r="E34" s="1493"/>
      <c r="F34" s="1493"/>
      <c r="G34" s="1493"/>
      <c r="H34" s="1495"/>
    </row>
    <row r="35" spans="2:8" ht="15.75" thickBot="1" x14ac:dyDescent="0.3">
      <c r="B35" s="2816"/>
      <c r="C35" s="2817"/>
      <c r="D35" s="2817"/>
      <c r="E35" s="1494"/>
      <c r="F35" s="1494"/>
      <c r="G35" s="1494"/>
      <c r="H35" s="1496"/>
    </row>
    <row r="36" spans="2:8" ht="18.75" x14ac:dyDescent="0.3">
      <c r="G36" s="48" t="s">
        <v>443</v>
      </c>
      <c r="H36" s="64">
        <f>SUM(H13:H25)</f>
        <v>2090.2413793103451</v>
      </c>
    </row>
    <row r="37" spans="2:8" ht="18.75" x14ac:dyDescent="0.3">
      <c r="G37" s="48" t="s">
        <v>444</v>
      </c>
      <c r="H37" s="64">
        <f>+H36*0.16</f>
        <v>334.43862068965524</v>
      </c>
    </row>
    <row r="38" spans="2:8" ht="19.5" thickBot="1" x14ac:dyDescent="0.35">
      <c r="G38" s="49" t="s">
        <v>445</v>
      </c>
      <c r="H38" s="65">
        <f>+H36+H37</f>
        <v>2424.6800000000003</v>
      </c>
    </row>
    <row r="40" spans="2:8" x14ac:dyDescent="0.25">
      <c r="B40" s="2810"/>
      <c r="C40" s="2810"/>
      <c r="D40" s="2810"/>
      <c r="E40" s="2810"/>
      <c r="F40" s="2810"/>
    </row>
    <row r="41" spans="2:8" x14ac:dyDescent="0.25">
      <c r="B41" s="2810"/>
      <c r="C41" s="2810"/>
      <c r="D41" s="2810"/>
      <c r="E41" s="2810"/>
      <c r="F41" s="2810"/>
    </row>
    <row r="42" spans="2:8" x14ac:dyDescent="0.25">
      <c r="B42" s="2813" t="s">
        <v>446</v>
      </c>
      <c r="C42" s="2813"/>
      <c r="D42" s="2813"/>
      <c r="E42" s="2813" t="s">
        <v>447</v>
      </c>
      <c r="F42" s="281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3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1909</v>
      </c>
      <c r="E5" s="1479" t="s">
        <v>421</v>
      </c>
      <c r="F5" s="33" t="str">
        <f>VLOOKUP(F6,OBRAS!A1:B25,2,FALSE)</f>
        <v>EL TAJO</v>
      </c>
      <c r="G5" s="1670" t="s">
        <v>423</v>
      </c>
      <c r="H5" s="1674">
        <v>46178</v>
      </c>
    </row>
    <row r="6" spans="2:8" ht="15.75" thickBot="1" x14ac:dyDescent="0.3">
      <c r="B6" s="1669"/>
      <c r="C6" s="1671"/>
      <c r="D6" s="1673"/>
      <c r="E6" s="1480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688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MIGUEL ALEMAN 110 KM 12.5 COL. LA FE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NICOLAS DE LOS GARZA, NL</v>
      </c>
      <c r="D9" s="38"/>
      <c r="E9" s="38"/>
      <c r="F9" s="37" t="s">
        <v>431</v>
      </c>
      <c r="G9" s="50">
        <f>VLOOKUP(C7,'BASE DATOS'!A1:J109,9,FALSE)</f>
        <v>66477</v>
      </c>
      <c r="H9" s="42"/>
    </row>
    <row r="10" spans="2:8" x14ac:dyDescent="0.25">
      <c r="B10" s="40" t="s">
        <v>427</v>
      </c>
      <c r="C10" s="38" t="str">
        <f>VLOOKUP(C7,'BASE DATOS'!A1:J110,2,FALSE)</f>
        <v>MAQ840621I76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477 730 1264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8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1910</v>
      </c>
      <c r="C13" s="1679"/>
      <c r="D13" s="1679"/>
      <c r="E13" s="60">
        <v>1</v>
      </c>
      <c r="F13" s="60" t="s">
        <v>449</v>
      </c>
      <c r="G13" s="62">
        <v>13543.26</v>
      </c>
      <c r="H13" s="56">
        <f>+E13*G13</f>
        <v>13543.26</v>
      </c>
    </row>
    <row r="14" spans="2:8" s="57" customFormat="1" ht="18.75" x14ac:dyDescent="0.3">
      <c r="B14" s="2818" t="s">
        <v>1911</v>
      </c>
      <c r="C14" s="2819"/>
      <c r="D14" s="2819"/>
      <c r="E14" s="1499"/>
      <c r="F14" s="1499"/>
      <c r="G14" s="1500"/>
      <c r="H14" s="1497">
        <f>+E14*G14</f>
        <v>0</v>
      </c>
    </row>
    <row r="15" spans="2:8" s="57" customFormat="1" ht="18.75" x14ac:dyDescent="0.3">
      <c r="B15" s="2820" t="s">
        <v>982</v>
      </c>
      <c r="C15" s="2821"/>
      <c r="D15" s="2821"/>
      <c r="E15" s="1499"/>
      <c r="F15" s="1499"/>
      <c r="G15" s="1500"/>
      <c r="H15" s="1497">
        <f t="shared" ref="H15:H24" si="0">+E15*G15</f>
        <v>0</v>
      </c>
    </row>
    <row r="16" spans="2:8" s="57" customFormat="1" ht="18.75" x14ac:dyDescent="0.3">
      <c r="B16" s="2818"/>
      <c r="C16" s="2819"/>
      <c r="D16" s="2819"/>
      <c r="E16" s="1499"/>
      <c r="F16" s="1499"/>
      <c r="G16" s="1500"/>
      <c r="H16" s="1497">
        <f t="shared" si="0"/>
        <v>0</v>
      </c>
    </row>
    <row r="17" spans="2:8" s="57" customFormat="1" ht="18.75" x14ac:dyDescent="0.3">
      <c r="B17" s="2818"/>
      <c r="C17" s="2819"/>
      <c r="D17" s="2819"/>
      <c r="E17" s="1499"/>
      <c r="F17" s="1499"/>
      <c r="G17" s="1500"/>
      <c r="H17" s="1497">
        <f t="shared" si="0"/>
        <v>0</v>
      </c>
    </row>
    <row r="18" spans="2:8" s="57" customFormat="1" ht="18.75" x14ac:dyDescent="0.3">
      <c r="B18" s="2818"/>
      <c r="C18" s="2819"/>
      <c r="D18" s="2819"/>
      <c r="E18" s="1499"/>
      <c r="F18" s="1499"/>
      <c r="G18" s="1500"/>
      <c r="H18" s="1497">
        <f t="shared" si="0"/>
        <v>0</v>
      </c>
    </row>
    <row r="19" spans="2:8" s="57" customFormat="1" ht="18.75" x14ac:dyDescent="0.3">
      <c r="B19" s="2818"/>
      <c r="C19" s="2819"/>
      <c r="D19" s="2819"/>
      <c r="E19" s="1499"/>
      <c r="F19" s="1499"/>
      <c r="G19" s="1500"/>
      <c r="H19" s="1497">
        <f t="shared" si="0"/>
        <v>0</v>
      </c>
    </row>
    <row r="20" spans="2:8" s="57" customFormat="1" ht="18.75" x14ac:dyDescent="0.3">
      <c r="B20" s="2818"/>
      <c r="C20" s="2819"/>
      <c r="D20" s="2819"/>
      <c r="E20" s="1499"/>
      <c r="F20" s="1499"/>
      <c r="G20" s="1500"/>
      <c r="H20" s="1497">
        <f t="shared" si="0"/>
        <v>0</v>
      </c>
    </row>
    <row r="21" spans="2:8" s="57" customFormat="1" ht="18.75" x14ac:dyDescent="0.3">
      <c r="B21" s="2818"/>
      <c r="C21" s="2819"/>
      <c r="D21" s="2819"/>
      <c r="E21" s="1499"/>
      <c r="F21" s="1499"/>
      <c r="G21" s="1500"/>
      <c r="H21" s="1497">
        <f t="shared" si="0"/>
        <v>0</v>
      </c>
    </row>
    <row r="22" spans="2:8" s="57" customFormat="1" ht="18.75" x14ac:dyDescent="0.3">
      <c r="B22" s="2818"/>
      <c r="C22" s="2819"/>
      <c r="D22" s="2819"/>
      <c r="E22" s="1499"/>
      <c r="F22" s="1499"/>
      <c r="G22" s="1500"/>
      <c r="H22" s="1497">
        <f t="shared" si="0"/>
        <v>0</v>
      </c>
    </row>
    <row r="23" spans="2:8" s="57" customFormat="1" ht="18.75" x14ac:dyDescent="0.3">
      <c r="B23" s="2818"/>
      <c r="C23" s="2819"/>
      <c r="D23" s="2819"/>
      <c r="E23" s="1499"/>
      <c r="F23" s="1499"/>
      <c r="G23" s="1500"/>
      <c r="H23" s="1497">
        <f t="shared" si="0"/>
        <v>0</v>
      </c>
    </row>
    <row r="24" spans="2:8" s="57" customFormat="1" ht="18.75" x14ac:dyDescent="0.3">
      <c r="B24" s="2818"/>
      <c r="C24" s="2819"/>
      <c r="D24" s="2819"/>
      <c r="E24" s="1499"/>
      <c r="F24" s="1499"/>
      <c r="G24" s="1500"/>
      <c r="H24" s="1497">
        <f t="shared" si="0"/>
        <v>0</v>
      </c>
    </row>
    <row r="25" spans="2:8" s="57" customFormat="1" ht="18.75" x14ac:dyDescent="0.3">
      <c r="B25" s="2818"/>
      <c r="C25" s="2819"/>
      <c r="D25" s="2819"/>
      <c r="E25" s="1499"/>
      <c r="F25" s="1499"/>
      <c r="G25" s="1500"/>
      <c r="H25" s="149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814"/>
      <c r="C33" s="2815"/>
      <c r="D33" s="2815"/>
      <c r="E33" s="1493"/>
      <c r="F33" s="1493"/>
      <c r="G33" s="1493"/>
      <c r="H33" s="1495"/>
    </row>
    <row r="34" spans="2:8" x14ac:dyDescent="0.25">
      <c r="B34" s="2814"/>
      <c r="C34" s="2815"/>
      <c r="D34" s="2815"/>
      <c r="E34" s="1493"/>
      <c r="F34" s="1493"/>
      <c r="G34" s="1493"/>
      <c r="H34" s="1495"/>
    </row>
    <row r="35" spans="2:8" ht="15.75" thickBot="1" x14ac:dyDescent="0.3">
      <c r="B35" s="2816"/>
      <c r="C35" s="2817"/>
      <c r="D35" s="2817"/>
      <c r="E35" s="1494"/>
      <c r="F35" s="1494"/>
      <c r="G35" s="1494"/>
      <c r="H35" s="1496"/>
    </row>
    <row r="36" spans="2:8" ht="18.75" x14ac:dyDescent="0.3">
      <c r="G36" s="48" t="s">
        <v>443</v>
      </c>
      <c r="H36" s="64">
        <f>SUM(H13:H25)</f>
        <v>13543.26</v>
      </c>
    </row>
    <row r="37" spans="2:8" ht="18.75" x14ac:dyDescent="0.3">
      <c r="G37" s="48" t="s">
        <v>444</v>
      </c>
      <c r="H37" s="64">
        <f>+H36*0.16</f>
        <v>2166.9216000000001</v>
      </c>
    </row>
    <row r="38" spans="2:8" ht="19.5" thickBot="1" x14ac:dyDescent="0.35">
      <c r="G38" s="49" t="s">
        <v>445</v>
      </c>
      <c r="H38" s="65">
        <f>+H36+H37</f>
        <v>15710.1816</v>
      </c>
    </row>
    <row r="40" spans="2:8" x14ac:dyDescent="0.25">
      <c r="B40" s="2810"/>
      <c r="C40" s="2810"/>
      <c r="D40" s="2810"/>
      <c r="E40" s="2810"/>
      <c r="F40" s="2810"/>
    </row>
    <row r="41" spans="2:8" x14ac:dyDescent="0.25">
      <c r="B41" s="2810"/>
      <c r="C41" s="2810"/>
      <c r="D41" s="2810"/>
      <c r="E41" s="2810"/>
      <c r="F41" s="2810"/>
    </row>
    <row r="42" spans="2:8" x14ac:dyDescent="0.25">
      <c r="B42" s="2813" t="s">
        <v>446</v>
      </c>
      <c r="C42" s="2813"/>
      <c r="D42" s="2813"/>
      <c r="E42" s="2813" t="s">
        <v>447</v>
      </c>
      <c r="F42" s="281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99FF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28515625" style="32" customWidth="1"/>
    <col min="4" max="4" width="16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-1967</v>
      </c>
      <c r="E5" s="1479" t="s">
        <v>421</v>
      </c>
      <c r="F5" s="33" t="str">
        <f>VLOOKUP(F6,OBRAS!A1:B25,2,FALSE)</f>
        <v>VALENC, ENSINO, TAJO</v>
      </c>
      <c r="G5" s="1670" t="s">
        <v>423</v>
      </c>
      <c r="H5" s="1674">
        <v>46178</v>
      </c>
    </row>
    <row r="6" spans="2:8" ht="15.75" thickBot="1" x14ac:dyDescent="0.3">
      <c r="B6" s="1669"/>
      <c r="C6" s="1671"/>
      <c r="D6" s="1673"/>
      <c r="E6" s="1480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54</v>
      </c>
      <c r="D7" s="36"/>
      <c r="E7" s="36"/>
      <c r="F7" s="35" t="s">
        <v>429</v>
      </c>
      <c r="G7" s="36" t="str">
        <f>VLOOKUP(C7,'BASE DATOS'!A1:J107,7,FALSE)</f>
        <v>mspcelaya@hotmail.com</v>
      </c>
      <c r="H7" s="41"/>
    </row>
    <row r="8" spans="2:8" x14ac:dyDescent="0.25">
      <c r="B8" s="40" t="s">
        <v>425</v>
      </c>
      <c r="C8" s="38" t="str">
        <f>VLOOKUP(C7,'BASE DATOS'!A1:J108,3,FALSE)</f>
        <v>COL. ALAMOS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38024</v>
      </c>
      <c r="H9" s="42"/>
    </row>
    <row r="10" spans="2:8" x14ac:dyDescent="0.25">
      <c r="B10" s="40" t="s">
        <v>427</v>
      </c>
      <c r="C10" s="38" t="str">
        <f>VLOOKUP(C7,'BASE DATOS'!A1:J110,2,FALSE)</f>
        <v>MSP081218MVA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461 1718993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81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1912</v>
      </c>
      <c r="C13" s="1679"/>
      <c r="D13" s="1679"/>
      <c r="E13" s="60">
        <v>2</v>
      </c>
      <c r="F13" s="60" t="s">
        <v>449</v>
      </c>
      <c r="G13" s="62">
        <v>4794.28</v>
      </c>
      <c r="H13" s="56">
        <f>+E13*G13</f>
        <v>9588.56</v>
      </c>
    </row>
    <row r="14" spans="2:8" s="57" customFormat="1" ht="18.75" x14ac:dyDescent="0.3">
      <c r="B14" s="2820" t="s">
        <v>915</v>
      </c>
      <c r="C14" s="2821"/>
      <c r="D14" s="2821"/>
      <c r="E14" s="1499"/>
      <c r="F14" s="1499"/>
      <c r="G14" s="1500"/>
      <c r="H14" s="1497">
        <f>+E14*G14</f>
        <v>0</v>
      </c>
    </row>
    <row r="15" spans="2:8" s="57" customFormat="1" ht="18.75" x14ac:dyDescent="0.3">
      <c r="B15" s="2818" t="s">
        <v>1912</v>
      </c>
      <c r="C15" s="2819"/>
      <c r="D15" s="2819"/>
      <c r="E15" s="1499">
        <v>1</v>
      </c>
      <c r="F15" s="1499" t="s">
        <v>449</v>
      </c>
      <c r="G15" s="1500">
        <v>4794.28</v>
      </c>
      <c r="H15" s="1497">
        <f t="shared" ref="H15:H24" si="0">+E15*G15</f>
        <v>4794.28</v>
      </c>
    </row>
    <row r="16" spans="2:8" s="57" customFormat="1" ht="18.75" x14ac:dyDescent="0.3">
      <c r="B16" s="2820" t="s">
        <v>1429</v>
      </c>
      <c r="C16" s="2821"/>
      <c r="D16" s="2821"/>
      <c r="E16" s="1499"/>
      <c r="F16" s="1499"/>
      <c r="G16" s="1500"/>
      <c r="H16" s="1497">
        <f t="shared" si="0"/>
        <v>0</v>
      </c>
    </row>
    <row r="17" spans="2:8" s="57" customFormat="1" ht="18.75" x14ac:dyDescent="0.3">
      <c r="B17" s="2818"/>
      <c r="C17" s="2819"/>
      <c r="D17" s="2819"/>
      <c r="E17" s="1499"/>
      <c r="F17" s="1499"/>
      <c r="G17" s="1500"/>
      <c r="H17" s="1497">
        <f t="shared" si="0"/>
        <v>0</v>
      </c>
    </row>
    <row r="18" spans="2:8" s="57" customFormat="1" ht="18.75" x14ac:dyDescent="0.3">
      <c r="B18" s="2818"/>
      <c r="C18" s="2819"/>
      <c r="D18" s="2819"/>
      <c r="E18" s="1499"/>
      <c r="F18" s="1499"/>
      <c r="G18" s="1500"/>
      <c r="H18" s="1497">
        <f t="shared" si="0"/>
        <v>0</v>
      </c>
    </row>
    <row r="19" spans="2:8" s="57" customFormat="1" ht="18.75" x14ac:dyDescent="0.3">
      <c r="B19" s="2818"/>
      <c r="C19" s="2819"/>
      <c r="D19" s="2819"/>
      <c r="E19" s="1499"/>
      <c r="F19" s="1499"/>
      <c r="G19" s="1500"/>
      <c r="H19" s="1497">
        <f t="shared" si="0"/>
        <v>0</v>
      </c>
    </row>
    <row r="20" spans="2:8" s="57" customFormat="1" ht="18.75" x14ac:dyDescent="0.3">
      <c r="B20" s="2818"/>
      <c r="C20" s="2819"/>
      <c r="D20" s="2819"/>
      <c r="E20" s="1499"/>
      <c r="F20" s="1499"/>
      <c r="G20" s="1500"/>
      <c r="H20" s="1497">
        <f t="shared" si="0"/>
        <v>0</v>
      </c>
    </row>
    <row r="21" spans="2:8" s="57" customFormat="1" ht="18.75" x14ac:dyDescent="0.3">
      <c r="B21" s="2818"/>
      <c r="C21" s="2819"/>
      <c r="D21" s="2819"/>
      <c r="E21" s="1499"/>
      <c r="F21" s="1499"/>
      <c r="G21" s="1500"/>
      <c r="H21" s="1497">
        <f t="shared" si="0"/>
        <v>0</v>
      </c>
    </row>
    <row r="22" spans="2:8" s="57" customFormat="1" ht="18.75" x14ac:dyDescent="0.3">
      <c r="B22" s="2818"/>
      <c r="C22" s="2819"/>
      <c r="D22" s="2819"/>
      <c r="E22" s="1499"/>
      <c r="F22" s="1499"/>
      <c r="G22" s="1500"/>
      <c r="H22" s="1497">
        <f t="shared" si="0"/>
        <v>0</v>
      </c>
    </row>
    <row r="23" spans="2:8" s="57" customFormat="1" ht="18.75" x14ac:dyDescent="0.3">
      <c r="B23" s="2818"/>
      <c r="C23" s="2819"/>
      <c r="D23" s="2819"/>
      <c r="E23" s="1499"/>
      <c r="F23" s="1499"/>
      <c r="G23" s="1500"/>
      <c r="H23" s="1497">
        <f t="shared" si="0"/>
        <v>0</v>
      </c>
    </row>
    <row r="24" spans="2:8" s="57" customFormat="1" ht="18.75" x14ac:dyDescent="0.3">
      <c r="B24" s="2818"/>
      <c r="C24" s="2819"/>
      <c r="D24" s="2819"/>
      <c r="E24" s="1499"/>
      <c r="F24" s="1499"/>
      <c r="G24" s="1500"/>
      <c r="H24" s="1497">
        <f t="shared" si="0"/>
        <v>0</v>
      </c>
    </row>
    <row r="25" spans="2:8" s="57" customFormat="1" ht="18.75" x14ac:dyDescent="0.3">
      <c r="B25" s="2818"/>
      <c r="C25" s="2819"/>
      <c r="D25" s="2819"/>
      <c r="E25" s="1499"/>
      <c r="F25" s="1499"/>
      <c r="G25" s="1500"/>
      <c r="H25" s="149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814"/>
      <c r="C33" s="2815"/>
      <c r="D33" s="2815"/>
      <c r="E33" s="1493"/>
      <c r="F33" s="1493"/>
      <c r="G33" s="1493"/>
      <c r="H33" s="1495"/>
    </row>
    <row r="34" spans="2:8" x14ac:dyDescent="0.25">
      <c r="B34" s="2814"/>
      <c r="C34" s="2815"/>
      <c r="D34" s="2815"/>
      <c r="E34" s="1493"/>
      <c r="F34" s="1493"/>
      <c r="G34" s="1493"/>
      <c r="H34" s="1495"/>
    </row>
    <row r="35" spans="2:8" ht="15.75" thickBot="1" x14ac:dyDescent="0.3">
      <c r="B35" s="2816"/>
      <c r="C35" s="2817"/>
      <c r="D35" s="2817"/>
      <c r="E35" s="1494"/>
      <c r="F35" s="1494"/>
      <c r="G35" s="1494"/>
      <c r="H35" s="1496"/>
    </row>
    <row r="36" spans="2:8" ht="18.75" x14ac:dyDescent="0.3">
      <c r="G36" s="48" t="s">
        <v>443</v>
      </c>
      <c r="H36" s="64">
        <f>SUM(H13:H25)</f>
        <v>14382.84</v>
      </c>
    </row>
    <row r="37" spans="2:8" ht="18.75" x14ac:dyDescent="0.3">
      <c r="G37" s="48" t="s">
        <v>444</v>
      </c>
      <c r="H37" s="64">
        <f>+H36*0.16</f>
        <v>2301.2544000000003</v>
      </c>
    </row>
    <row r="38" spans="2:8" ht="19.5" thickBot="1" x14ac:dyDescent="0.35">
      <c r="G38" s="49" t="s">
        <v>445</v>
      </c>
      <c r="H38" s="65">
        <f>+H36+H37</f>
        <v>16684.094400000002</v>
      </c>
    </row>
    <row r="40" spans="2:8" x14ac:dyDescent="0.25">
      <c r="B40" s="2810"/>
      <c r="C40" s="2810"/>
      <c r="D40" s="2810"/>
      <c r="E40" s="2810"/>
      <c r="F40" s="2810"/>
    </row>
    <row r="41" spans="2:8" x14ac:dyDescent="0.25">
      <c r="B41" s="2810"/>
      <c r="C41" s="2810"/>
      <c r="D41" s="2810"/>
      <c r="E41" s="2810"/>
      <c r="F41" s="2810"/>
    </row>
    <row r="42" spans="2:8" x14ac:dyDescent="0.25">
      <c r="B42" s="2813" t="s">
        <v>446</v>
      </c>
      <c r="C42" s="2813"/>
      <c r="D42" s="2813"/>
      <c r="E42" s="2813" t="s">
        <v>447</v>
      </c>
      <c r="F42" s="2813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28515625" style="32" customWidth="1"/>
    <col min="4" max="4" width="15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1913</v>
      </c>
      <c r="E5" s="1490" t="s">
        <v>421</v>
      </c>
      <c r="F5" s="33" t="str">
        <f>VLOOKUP(F6,OBRAS!A1:B25,2,FALSE)</f>
        <v>EL TAJO</v>
      </c>
      <c r="G5" s="1670" t="s">
        <v>423</v>
      </c>
      <c r="H5" s="1674">
        <v>46181</v>
      </c>
    </row>
    <row r="6" spans="2:8" ht="15.75" thickBot="1" x14ac:dyDescent="0.3">
      <c r="B6" s="1669"/>
      <c r="C6" s="1671"/>
      <c r="D6" s="1673"/>
      <c r="E6" s="1491" t="s">
        <v>422</v>
      </c>
      <c r="F6" s="34" t="s">
        <v>343</v>
      </c>
      <c r="G6" s="1671"/>
      <c r="H6" s="1675"/>
    </row>
    <row r="7" spans="2:8" x14ac:dyDescent="0.25">
      <c r="B7" s="39" t="s">
        <v>424</v>
      </c>
      <c r="C7" s="36" t="s">
        <v>108</v>
      </c>
      <c r="D7" s="36"/>
      <c r="E7" s="36"/>
      <c r="F7" s="35" t="s">
        <v>429</v>
      </c>
      <c r="G7" s="36" t="str">
        <f>VLOOKUP(C7,'BASE DATOS'!A1:J107,7,FALSE)</f>
        <v>redice_rfa@hotmail.com</v>
      </c>
      <c r="H7" s="41"/>
    </row>
    <row r="8" spans="2:8" x14ac:dyDescent="0.25">
      <c r="B8" s="40" t="s">
        <v>425</v>
      </c>
      <c r="C8" s="38" t="str">
        <f>VLOOKUP(C7,'BASE DATOS'!A1:J108,3,FALSE)</f>
        <v>CARR CELAYA-SALAM KM 6.5, COL. 2DA FRACC. CRESPO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38110</v>
      </c>
      <c r="H9" s="42"/>
    </row>
    <row r="10" spans="2:8" x14ac:dyDescent="0.25">
      <c r="B10" s="40" t="s">
        <v>427</v>
      </c>
      <c r="C10" s="38" t="str">
        <f>VLOOKUP(C7,'BASE DATOS'!A1:J110,2,FALSE)</f>
        <v>RUFG930725DR9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461 1181161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49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1914</v>
      </c>
      <c r="C13" s="1679"/>
      <c r="D13" s="1679"/>
      <c r="E13" s="60">
        <v>1</v>
      </c>
      <c r="F13" s="60" t="s">
        <v>449</v>
      </c>
      <c r="G13" s="62">
        <v>1810.344827586207</v>
      </c>
      <c r="H13" s="56">
        <f>+E13*G13</f>
        <v>1810.344827586207</v>
      </c>
    </row>
    <row r="14" spans="2:8" s="57" customFormat="1" ht="18.75" x14ac:dyDescent="0.3">
      <c r="B14" s="2822" t="s">
        <v>1915</v>
      </c>
      <c r="C14" s="2823"/>
      <c r="D14" s="2823"/>
      <c r="E14" s="1510"/>
      <c r="F14" s="1510"/>
      <c r="G14" s="1511"/>
      <c r="H14" s="1508">
        <f>+E14*G14</f>
        <v>0</v>
      </c>
    </row>
    <row r="15" spans="2:8" s="57" customFormat="1" ht="18.75" x14ac:dyDescent="0.3">
      <c r="B15" s="2824" t="s">
        <v>1429</v>
      </c>
      <c r="C15" s="2825"/>
      <c r="D15" s="2825"/>
      <c r="E15" s="1510"/>
      <c r="F15" s="1510"/>
      <c r="G15" s="1511"/>
      <c r="H15" s="1508">
        <f t="shared" ref="H15:H24" si="0">+E15*G15</f>
        <v>0</v>
      </c>
    </row>
    <row r="16" spans="2:8" s="57" customFormat="1" ht="18.75" x14ac:dyDescent="0.3">
      <c r="B16" s="2822"/>
      <c r="C16" s="2823"/>
      <c r="D16" s="2823"/>
      <c r="E16" s="1510"/>
      <c r="F16" s="1510"/>
      <c r="G16" s="1511"/>
      <c r="H16" s="1508">
        <f t="shared" si="0"/>
        <v>0</v>
      </c>
    </row>
    <row r="17" spans="2:8" s="57" customFormat="1" ht="18.75" x14ac:dyDescent="0.3">
      <c r="B17" s="2822"/>
      <c r="C17" s="2823"/>
      <c r="D17" s="2823"/>
      <c r="E17" s="1510"/>
      <c r="F17" s="1510"/>
      <c r="G17" s="1511"/>
      <c r="H17" s="1508">
        <f t="shared" si="0"/>
        <v>0</v>
      </c>
    </row>
    <row r="18" spans="2:8" s="57" customFormat="1" ht="18.75" x14ac:dyDescent="0.3">
      <c r="B18" s="2822"/>
      <c r="C18" s="2823"/>
      <c r="D18" s="2823"/>
      <c r="E18" s="1510"/>
      <c r="F18" s="1510"/>
      <c r="G18" s="1511"/>
      <c r="H18" s="1508">
        <f t="shared" si="0"/>
        <v>0</v>
      </c>
    </row>
    <row r="19" spans="2:8" s="57" customFormat="1" ht="18.75" x14ac:dyDescent="0.3">
      <c r="B19" s="2822"/>
      <c r="C19" s="2823"/>
      <c r="D19" s="2823"/>
      <c r="E19" s="1510"/>
      <c r="F19" s="1510"/>
      <c r="G19" s="1511"/>
      <c r="H19" s="1508">
        <f t="shared" si="0"/>
        <v>0</v>
      </c>
    </row>
    <row r="20" spans="2:8" s="57" customFormat="1" ht="18.75" x14ac:dyDescent="0.3">
      <c r="B20" s="2822"/>
      <c r="C20" s="2823"/>
      <c r="D20" s="2823"/>
      <c r="E20" s="1510"/>
      <c r="F20" s="1510"/>
      <c r="G20" s="1511"/>
      <c r="H20" s="1508">
        <f t="shared" si="0"/>
        <v>0</v>
      </c>
    </row>
    <row r="21" spans="2:8" s="57" customFormat="1" ht="18.75" x14ac:dyDescent="0.3">
      <c r="B21" s="2822"/>
      <c r="C21" s="2823"/>
      <c r="D21" s="2823"/>
      <c r="E21" s="1510"/>
      <c r="F21" s="1510"/>
      <c r="G21" s="1511"/>
      <c r="H21" s="1508">
        <f t="shared" si="0"/>
        <v>0</v>
      </c>
    </row>
    <row r="22" spans="2:8" s="57" customFormat="1" ht="18.75" x14ac:dyDescent="0.3">
      <c r="B22" s="2822"/>
      <c r="C22" s="2823"/>
      <c r="D22" s="2823"/>
      <c r="E22" s="1510"/>
      <c r="F22" s="1510"/>
      <c r="G22" s="1511"/>
      <c r="H22" s="1508">
        <f t="shared" si="0"/>
        <v>0</v>
      </c>
    </row>
    <row r="23" spans="2:8" s="57" customFormat="1" ht="18.75" x14ac:dyDescent="0.3">
      <c r="B23" s="2822"/>
      <c r="C23" s="2823"/>
      <c r="D23" s="2823"/>
      <c r="E23" s="1510"/>
      <c r="F23" s="1510"/>
      <c r="G23" s="1511"/>
      <c r="H23" s="1508">
        <f t="shared" si="0"/>
        <v>0</v>
      </c>
    </row>
    <row r="24" spans="2:8" s="57" customFormat="1" ht="18.75" x14ac:dyDescent="0.3">
      <c r="B24" s="2822"/>
      <c r="C24" s="2823"/>
      <c r="D24" s="2823"/>
      <c r="E24" s="1510"/>
      <c r="F24" s="1510"/>
      <c r="G24" s="1511"/>
      <c r="H24" s="1508">
        <f t="shared" si="0"/>
        <v>0</v>
      </c>
    </row>
    <row r="25" spans="2:8" s="57" customFormat="1" ht="18.75" x14ac:dyDescent="0.3">
      <c r="B25" s="2822"/>
      <c r="C25" s="2823"/>
      <c r="D25" s="2823"/>
      <c r="E25" s="1510"/>
      <c r="F25" s="1510"/>
      <c r="G25" s="1511"/>
      <c r="H25" s="150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827"/>
      <c r="C33" s="2828"/>
      <c r="D33" s="2828"/>
      <c r="E33" s="1504"/>
      <c r="F33" s="1504"/>
      <c r="G33" s="1504"/>
      <c r="H33" s="1506"/>
    </row>
    <row r="34" spans="2:8" x14ac:dyDescent="0.25">
      <c r="B34" s="2827"/>
      <c r="C34" s="2828"/>
      <c r="D34" s="2828"/>
      <c r="E34" s="1504"/>
      <c r="F34" s="1504"/>
      <c r="G34" s="1504"/>
      <c r="H34" s="1506"/>
    </row>
    <row r="35" spans="2:8" ht="15.75" thickBot="1" x14ac:dyDescent="0.3">
      <c r="B35" s="2829"/>
      <c r="C35" s="2830"/>
      <c r="D35" s="2830"/>
      <c r="E35" s="1505"/>
      <c r="F35" s="1505"/>
      <c r="G35" s="1505"/>
      <c r="H35" s="1507"/>
    </row>
    <row r="36" spans="2:8" ht="18.75" x14ac:dyDescent="0.3">
      <c r="G36" s="48" t="s">
        <v>443</v>
      </c>
      <c r="H36" s="64">
        <f>SUM(H13:H25)</f>
        <v>1810.344827586207</v>
      </c>
    </row>
    <row r="37" spans="2:8" ht="18.75" x14ac:dyDescent="0.3">
      <c r="G37" s="48" t="s">
        <v>444</v>
      </c>
      <c r="H37" s="64">
        <f>+H36*0.16</f>
        <v>289.65517241379314</v>
      </c>
    </row>
    <row r="38" spans="2:8" ht="19.5" thickBot="1" x14ac:dyDescent="0.35">
      <c r="G38" s="49" t="s">
        <v>445</v>
      </c>
      <c r="H38" s="65">
        <f>+H36+H37</f>
        <v>2100</v>
      </c>
    </row>
    <row r="40" spans="2:8" x14ac:dyDescent="0.25">
      <c r="B40" s="2815"/>
      <c r="C40" s="2815"/>
      <c r="D40" s="2815"/>
      <c r="E40" s="2815"/>
      <c r="F40" s="2815"/>
    </row>
    <row r="41" spans="2:8" x14ac:dyDescent="0.25">
      <c r="B41" s="2815"/>
      <c r="C41" s="2815"/>
      <c r="D41" s="2815"/>
      <c r="E41" s="2815"/>
      <c r="F41" s="2815"/>
    </row>
    <row r="42" spans="2:8" x14ac:dyDescent="0.25">
      <c r="B42" s="2826" t="s">
        <v>446</v>
      </c>
      <c r="C42" s="2826"/>
      <c r="D42" s="2826"/>
      <c r="E42" s="2826" t="s">
        <v>447</v>
      </c>
      <c r="F42" s="2826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5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4" width="16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-1969</v>
      </c>
      <c r="E5" s="1501" t="s">
        <v>421</v>
      </c>
      <c r="F5" s="33" t="str">
        <f>VLOOKUP(F6,OBRAS!A1:B25,2,FALSE)</f>
        <v>VALENC, ENSINO, TAJO</v>
      </c>
      <c r="G5" s="1670" t="s">
        <v>423</v>
      </c>
      <c r="H5" s="1674">
        <v>46182</v>
      </c>
    </row>
    <row r="6" spans="2:8" ht="15.75" thickBot="1" x14ac:dyDescent="0.3">
      <c r="B6" s="1669"/>
      <c r="C6" s="1671"/>
      <c r="D6" s="1673"/>
      <c r="E6" s="1502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DATOS'!A1:J107,7,FALSE)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DATOS'!A1:J108,3,FALSE)</f>
        <v>AV. IRRIGACION #111-BIS COL. ALFREDO VAZQUEZ BONFIL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GAPA741116TQ6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0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906</v>
      </c>
      <c r="C13" s="1679"/>
      <c r="D13" s="1679"/>
      <c r="E13" s="60">
        <v>1</v>
      </c>
      <c r="F13" s="60" t="s">
        <v>449</v>
      </c>
      <c r="G13" s="62">
        <v>1034.49</v>
      </c>
      <c r="H13" s="56">
        <f>+E13*G13</f>
        <v>1034.49</v>
      </c>
    </row>
    <row r="14" spans="2:8" s="57" customFormat="1" ht="18.75" x14ac:dyDescent="0.3">
      <c r="B14" s="2838" t="s">
        <v>1429</v>
      </c>
      <c r="C14" s="2839"/>
      <c r="D14" s="2839"/>
      <c r="E14" s="1521"/>
      <c r="F14" s="1521"/>
      <c r="G14" s="1522"/>
      <c r="H14" s="1519">
        <f>+E14*G14</f>
        <v>0</v>
      </c>
    </row>
    <row r="15" spans="2:8" s="57" customFormat="1" ht="18.75" x14ac:dyDescent="0.3">
      <c r="B15" s="2836" t="s">
        <v>1916</v>
      </c>
      <c r="C15" s="2837"/>
      <c r="D15" s="2837"/>
      <c r="E15" s="1521">
        <v>2</v>
      </c>
      <c r="F15" s="1521" t="s">
        <v>449</v>
      </c>
      <c r="G15" s="1522">
        <v>150.86000000000001</v>
      </c>
      <c r="H15" s="1519">
        <f t="shared" ref="H15:H24" si="0">+E15*G15</f>
        <v>301.72000000000003</v>
      </c>
    </row>
    <row r="16" spans="2:8" s="57" customFormat="1" ht="18.75" x14ac:dyDescent="0.3">
      <c r="B16" s="2838" t="s">
        <v>1917</v>
      </c>
      <c r="C16" s="2839"/>
      <c r="D16" s="2839"/>
      <c r="E16" s="1521"/>
      <c r="F16" s="1521"/>
      <c r="G16" s="1522"/>
      <c r="H16" s="1519">
        <f t="shared" si="0"/>
        <v>0</v>
      </c>
    </row>
    <row r="17" spans="2:8" s="57" customFormat="1" ht="18.75" x14ac:dyDescent="0.3">
      <c r="B17" s="2836"/>
      <c r="C17" s="2837"/>
      <c r="D17" s="2837"/>
      <c r="E17" s="1521"/>
      <c r="F17" s="1521"/>
      <c r="G17" s="1522"/>
      <c r="H17" s="1519">
        <f t="shared" si="0"/>
        <v>0</v>
      </c>
    </row>
    <row r="18" spans="2:8" s="57" customFormat="1" ht="18.75" x14ac:dyDescent="0.3">
      <c r="B18" s="2836"/>
      <c r="C18" s="2837"/>
      <c r="D18" s="2837"/>
      <c r="E18" s="1521"/>
      <c r="F18" s="1521"/>
      <c r="G18" s="1522"/>
      <c r="H18" s="1519">
        <f t="shared" si="0"/>
        <v>0</v>
      </c>
    </row>
    <row r="19" spans="2:8" s="57" customFormat="1" ht="18.75" x14ac:dyDescent="0.3">
      <c r="B19" s="2836"/>
      <c r="C19" s="2837"/>
      <c r="D19" s="2837"/>
      <c r="E19" s="1521"/>
      <c r="F19" s="1521"/>
      <c r="G19" s="1522"/>
      <c r="H19" s="1519">
        <f t="shared" si="0"/>
        <v>0</v>
      </c>
    </row>
    <row r="20" spans="2:8" s="57" customFormat="1" ht="18.75" x14ac:dyDescent="0.3">
      <c r="B20" s="2836"/>
      <c r="C20" s="2837"/>
      <c r="D20" s="2837"/>
      <c r="E20" s="1521"/>
      <c r="F20" s="1521"/>
      <c r="G20" s="1522"/>
      <c r="H20" s="1519">
        <f t="shared" si="0"/>
        <v>0</v>
      </c>
    </row>
    <row r="21" spans="2:8" s="57" customFormat="1" ht="18.75" x14ac:dyDescent="0.3">
      <c r="B21" s="2836"/>
      <c r="C21" s="2837"/>
      <c r="D21" s="2837"/>
      <c r="E21" s="1521"/>
      <c r="F21" s="1521"/>
      <c r="G21" s="1522"/>
      <c r="H21" s="1519">
        <f t="shared" si="0"/>
        <v>0</v>
      </c>
    </row>
    <row r="22" spans="2:8" s="57" customFormat="1" ht="18.75" x14ac:dyDescent="0.3">
      <c r="B22" s="2836"/>
      <c r="C22" s="2837"/>
      <c r="D22" s="2837"/>
      <c r="E22" s="1521"/>
      <c r="F22" s="1521"/>
      <c r="G22" s="1522"/>
      <c r="H22" s="1519">
        <f t="shared" si="0"/>
        <v>0</v>
      </c>
    </row>
    <row r="23" spans="2:8" s="57" customFormat="1" ht="18.75" x14ac:dyDescent="0.3">
      <c r="B23" s="2836"/>
      <c r="C23" s="2837"/>
      <c r="D23" s="2837"/>
      <c r="E23" s="1521"/>
      <c r="F23" s="1521"/>
      <c r="G23" s="1522"/>
      <c r="H23" s="1519">
        <f t="shared" si="0"/>
        <v>0</v>
      </c>
    </row>
    <row r="24" spans="2:8" s="57" customFormat="1" ht="18.75" x14ac:dyDescent="0.3">
      <c r="B24" s="2836"/>
      <c r="C24" s="2837"/>
      <c r="D24" s="2837"/>
      <c r="E24" s="1521"/>
      <c r="F24" s="1521"/>
      <c r="G24" s="1522"/>
      <c r="H24" s="1519">
        <f t="shared" si="0"/>
        <v>0</v>
      </c>
    </row>
    <row r="25" spans="2:8" s="57" customFormat="1" ht="18.75" x14ac:dyDescent="0.3">
      <c r="B25" s="2836"/>
      <c r="C25" s="2837"/>
      <c r="D25" s="2837"/>
      <c r="E25" s="1521"/>
      <c r="F25" s="1521"/>
      <c r="G25" s="1522"/>
      <c r="H25" s="1520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832"/>
      <c r="C33" s="2833"/>
      <c r="D33" s="2833"/>
      <c r="E33" s="1515"/>
      <c r="F33" s="1515"/>
      <c r="G33" s="1515"/>
      <c r="H33" s="1517"/>
    </row>
    <row r="34" spans="2:8" x14ac:dyDescent="0.25">
      <c r="B34" s="2832"/>
      <c r="C34" s="2833"/>
      <c r="D34" s="2833"/>
      <c r="E34" s="1515"/>
      <c r="F34" s="1515"/>
      <c r="G34" s="1515"/>
      <c r="H34" s="1517"/>
    </row>
    <row r="35" spans="2:8" ht="15.75" thickBot="1" x14ac:dyDescent="0.3">
      <c r="B35" s="2834"/>
      <c r="C35" s="2835"/>
      <c r="D35" s="2835"/>
      <c r="E35" s="1516"/>
      <c r="F35" s="1516"/>
      <c r="G35" s="1516"/>
      <c r="H35" s="1518"/>
    </row>
    <row r="36" spans="2:8" ht="18.75" x14ac:dyDescent="0.3">
      <c r="G36" s="48" t="s">
        <v>443</v>
      </c>
      <c r="H36" s="64">
        <f>SUM(H13:H25)</f>
        <v>1336.21</v>
      </c>
    </row>
    <row r="37" spans="2:8" ht="18.75" x14ac:dyDescent="0.3">
      <c r="G37" s="48" t="s">
        <v>444</v>
      </c>
      <c r="H37" s="64">
        <f>+H36*0.16</f>
        <v>213.7936</v>
      </c>
    </row>
    <row r="38" spans="2:8" ht="19.5" thickBot="1" x14ac:dyDescent="0.35">
      <c r="G38" s="49" t="s">
        <v>445</v>
      </c>
      <c r="H38" s="65">
        <f>+H36+H37</f>
        <v>1550.0036</v>
      </c>
    </row>
    <row r="40" spans="2:8" x14ac:dyDescent="0.25">
      <c r="B40" s="2828"/>
      <c r="C40" s="2828"/>
      <c r="D40" s="2828"/>
      <c r="E40" s="2828"/>
      <c r="F40" s="2828"/>
    </row>
    <row r="41" spans="2:8" x14ac:dyDescent="0.25">
      <c r="B41" s="2828"/>
      <c r="C41" s="2828"/>
      <c r="D41" s="2828"/>
      <c r="E41" s="2828"/>
      <c r="F41" s="2828"/>
    </row>
    <row r="42" spans="2:8" x14ac:dyDescent="0.25">
      <c r="B42" s="2831" t="s">
        <v>446</v>
      </c>
      <c r="C42" s="2831"/>
      <c r="D42" s="2831"/>
      <c r="E42" s="2831" t="s">
        <v>447</v>
      </c>
      <c r="F42" s="2831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1918</v>
      </c>
      <c r="E5" s="1512" t="s">
        <v>421</v>
      </c>
      <c r="F5" s="33" t="str">
        <f>VLOOKUP(F6,OBRAS!A1:B25,2,FALSE)</f>
        <v>EL ENSINO</v>
      </c>
      <c r="G5" s="1670" t="s">
        <v>423</v>
      </c>
      <c r="H5" s="1674">
        <v>46183</v>
      </c>
    </row>
    <row r="6" spans="2:8" ht="15.75" thickBot="1" x14ac:dyDescent="0.3">
      <c r="B6" s="1669"/>
      <c r="C6" s="1671"/>
      <c r="D6" s="1673"/>
      <c r="E6" s="1513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728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57 #215 LAS MERCEDES, SAN LUIS POTOSÍ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LUIS POTOSI, SLP</v>
      </c>
      <c r="D9" s="38"/>
      <c r="E9" s="38"/>
      <c r="F9" s="37" t="s">
        <v>431</v>
      </c>
      <c r="G9" s="50">
        <f>VLOOKUP(C7,'BASE DATOS'!A1:J109,9,FALSE)</f>
        <v>78394</v>
      </c>
      <c r="H9" s="42"/>
    </row>
    <row r="10" spans="2:8" x14ac:dyDescent="0.25">
      <c r="B10" s="40" t="s">
        <v>427</v>
      </c>
      <c r="C10" s="38" t="str">
        <f>VLOOKUP(C7,'BASE DATOS'!A1:J110,2,FALSE)</f>
        <v>SMS211108SW4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442 270 3634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1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1919</v>
      </c>
      <c r="C13" s="1679"/>
      <c r="D13" s="1679"/>
      <c r="E13" s="60">
        <v>1</v>
      </c>
      <c r="F13" s="60" t="s">
        <v>462</v>
      </c>
      <c r="G13" s="62">
        <v>3685</v>
      </c>
      <c r="H13" s="56">
        <f>+E13*G13</f>
        <v>3685</v>
      </c>
    </row>
    <row r="14" spans="2:8" s="57" customFormat="1" ht="18.75" x14ac:dyDescent="0.3">
      <c r="B14" s="2842" t="s">
        <v>1920</v>
      </c>
      <c r="C14" s="2843"/>
      <c r="D14" s="2843"/>
      <c r="E14" s="1532"/>
      <c r="F14" s="1532"/>
      <c r="G14" s="1533"/>
      <c r="H14" s="1530">
        <f>+E14*G14</f>
        <v>0</v>
      </c>
    </row>
    <row r="15" spans="2:8" s="57" customFormat="1" ht="18.75" x14ac:dyDescent="0.3">
      <c r="B15" s="2842" t="s">
        <v>1922</v>
      </c>
      <c r="C15" s="2843"/>
      <c r="D15" s="2843"/>
      <c r="E15" s="1532"/>
      <c r="F15" s="1532"/>
      <c r="G15" s="1533"/>
      <c r="H15" s="1530">
        <f t="shared" ref="H15:H24" si="0">+E15*G15</f>
        <v>0</v>
      </c>
    </row>
    <row r="16" spans="2:8" s="57" customFormat="1" ht="18.75" x14ac:dyDescent="0.3">
      <c r="B16" s="2842" t="s">
        <v>1921</v>
      </c>
      <c r="C16" s="2843"/>
      <c r="D16" s="2843"/>
      <c r="E16" s="1532"/>
      <c r="F16" s="1532"/>
      <c r="G16" s="1533"/>
      <c r="H16" s="1530">
        <f t="shared" si="0"/>
        <v>0</v>
      </c>
    </row>
    <row r="17" spans="2:8" s="57" customFormat="1" ht="18.75" x14ac:dyDescent="0.3">
      <c r="B17" s="2840"/>
      <c r="C17" s="2841"/>
      <c r="D17" s="2841"/>
      <c r="E17" s="1532"/>
      <c r="F17" s="1532"/>
      <c r="G17" s="1533"/>
      <c r="H17" s="1530">
        <f t="shared" si="0"/>
        <v>0</v>
      </c>
    </row>
    <row r="18" spans="2:8" s="57" customFormat="1" ht="18.75" x14ac:dyDescent="0.3">
      <c r="B18" s="2840"/>
      <c r="C18" s="2841"/>
      <c r="D18" s="2841"/>
      <c r="E18" s="1532"/>
      <c r="F18" s="1532"/>
      <c r="G18" s="1533"/>
      <c r="H18" s="1530">
        <f t="shared" si="0"/>
        <v>0</v>
      </c>
    </row>
    <row r="19" spans="2:8" s="57" customFormat="1" ht="18.75" x14ac:dyDescent="0.3">
      <c r="B19" s="2840"/>
      <c r="C19" s="2841"/>
      <c r="D19" s="2841"/>
      <c r="E19" s="1532"/>
      <c r="F19" s="1532"/>
      <c r="G19" s="1533"/>
      <c r="H19" s="1530">
        <f t="shared" si="0"/>
        <v>0</v>
      </c>
    </row>
    <row r="20" spans="2:8" s="57" customFormat="1" ht="18.75" x14ac:dyDescent="0.3">
      <c r="B20" s="2840"/>
      <c r="C20" s="2841"/>
      <c r="D20" s="2841"/>
      <c r="E20" s="1532"/>
      <c r="F20" s="1532"/>
      <c r="G20" s="1533"/>
      <c r="H20" s="1530">
        <f t="shared" si="0"/>
        <v>0</v>
      </c>
    </row>
    <row r="21" spans="2:8" s="57" customFormat="1" ht="18.75" x14ac:dyDescent="0.3">
      <c r="B21" s="2840"/>
      <c r="C21" s="2841"/>
      <c r="D21" s="2841"/>
      <c r="E21" s="1532"/>
      <c r="F21" s="1532"/>
      <c r="G21" s="1533"/>
      <c r="H21" s="1530">
        <f t="shared" si="0"/>
        <v>0</v>
      </c>
    </row>
    <row r="22" spans="2:8" s="57" customFormat="1" ht="18.75" x14ac:dyDescent="0.3">
      <c r="B22" s="2840"/>
      <c r="C22" s="2841"/>
      <c r="D22" s="2841"/>
      <c r="E22" s="1532"/>
      <c r="F22" s="1532"/>
      <c r="G22" s="1533"/>
      <c r="H22" s="1530">
        <f t="shared" si="0"/>
        <v>0</v>
      </c>
    </row>
    <row r="23" spans="2:8" s="57" customFormat="1" ht="18.75" x14ac:dyDescent="0.3">
      <c r="B23" s="2840"/>
      <c r="C23" s="2841"/>
      <c r="D23" s="2841"/>
      <c r="E23" s="1532"/>
      <c r="F23" s="1532"/>
      <c r="G23" s="1533"/>
      <c r="H23" s="1530">
        <f t="shared" si="0"/>
        <v>0</v>
      </c>
    </row>
    <row r="24" spans="2:8" s="57" customFormat="1" ht="18.75" x14ac:dyDescent="0.3">
      <c r="B24" s="2840"/>
      <c r="C24" s="2841"/>
      <c r="D24" s="2841"/>
      <c r="E24" s="1532"/>
      <c r="F24" s="1532"/>
      <c r="G24" s="1533"/>
      <c r="H24" s="1530">
        <f t="shared" si="0"/>
        <v>0</v>
      </c>
    </row>
    <row r="25" spans="2:8" s="57" customFormat="1" ht="18.75" x14ac:dyDescent="0.3">
      <c r="B25" s="2840"/>
      <c r="C25" s="2841"/>
      <c r="D25" s="2841"/>
      <c r="E25" s="1532"/>
      <c r="F25" s="1532"/>
      <c r="G25" s="1533"/>
      <c r="H25" s="153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845"/>
      <c r="C33" s="2846"/>
      <c r="D33" s="2846"/>
      <c r="E33" s="1526"/>
      <c r="F33" s="1526"/>
      <c r="G33" s="1526"/>
      <c r="H33" s="1528"/>
    </row>
    <row r="34" spans="2:8" x14ac:dyDescent="0.25">
      <c r="B34" s="2845"/>
      <c r="C34" s="2846"/>
      <c r="D34" s="2846"/>
      <c r="E34" s="1526"/>
      <c r="F34" s="1526"/>
      <c r="G34" s="1526"/>
      <c r="H34" s="1528"/>
    </row>
    <row r="35" spans="2:8" ht="15.75" thickBot="1" x14ac:dyDescent="0.3">
      <c r="B35" s="2847"/>
      <c r="C35" s="2848"/>
      <c r="D35" s="2848"/>
      <c r="E35" s="1527"/>
      <c r="F35" s="1527"/>
      <c r="G35" s="1527"/>
      <c r="H35" s="1529"/>
    </row>
    <row r="36" spans="2:8" ht="18.75" x14ac:dyDescent="0.3">
      <c r="G36" s="48" t="s">
        <v>443</v>
      </c>
      <c r="H36" s="64">
        <f>SUM(H13:H25)</f>
        <v>3685</v>
      </c>
    </row>
    <row r="37" spans="2:8" ht="18.75" x14ac:dyDescent="0.3">
      <c r="G37" s="48" t="s">
        <v>444</v>
      </c>
      <c r="H37" s="64">
        <f>+H36*0.16</f>
        <v>589.6</v>
      </c>
    </row>
    <row r="38" spans="2:8" ht="19.5" thickBot="1" x14ac:dyDescent="0.35">
      <c r="G38" s="49" t="s">
        <v>445</v>
      </c>
      <c r="H38" s="65">
        <f>+H36+H37</f>
        <v>4274.6000000000004</v>
      </c>
    </row>
    <row r="40" spans="2:8" x14ac:dyDescent="0.25">
      <c r="B40" s="2833"/>
      <c r="C40" s="2833"/>
      <c r="D40" s="2833"/>
      <c r="E40" s="2833"/>
      <c r="F40" s="2833"/>
    </row>
    <row r="41" spans="2:8" x14ac:dyDescent="0.25">
      <c r="B41" s="2833"/>
      <c r="C41" s="2833"/>
      <c r="D41" s="2833"/>
      <c r="E41" s="2833"/>
      <c r="F41" s="2833"/>
    </row>
    <row r="42" spans="2:8" x14ac:dyDescent="0.25">
      <c r="B42" s="2844" t="s">
        <v>446</v>
      </c>
      <c r="C42" s="2844"/>
      <c r="D42" s="2844"/>
      <c r="E42" s="2844" t="s">
        <v>447</v>
      </c>
      <c r="F42" s="2844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99FF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7109375" style="32" customWidth="1"/>
    <col min="4" max="4" width="16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1923</v>
      </c>
      <c r="E5" s="1523" t="s">
        <v>421</v>
      </c>
      <c r="F5" s="33" t="str">
        <f>VLOOKUP(F6,OBRAS!A1:B25,2,FALSE)</f>
        <v>LA VALENCIA</v>
      </c>
      <c r="G5" s="1670" t="s">
        <v>423</v>
      </c>
      <c r="H5" s="1674">
        <v>46183</v>
      </c>
    </row>
    <row r="6" spans="2:8" ht="15.75" thickBot="1" x14ac:dyDescent="0.3">
      <c r="B6" s="1669"/>
      <c r="C6" s="1671"/>
      <c r="D6" s="1673"/>
      <c r="E6" s="1524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54</v>
      </c>
      <c r="D7" s="36"/>
      <c r="E7" s="36"/>
      <c r="F7" s="35" t="s">
        <v>429</v>
      </c>
      <c r="G7" s="36" t="str">
        <f>VLOOKUP(C7,'BASE DATOS'!A1:J107,7,FALSE)</f>
        <v>mspcelaya@hotmail.com</v>
      </c>
      <c r="H7" s="41"/>
    </row>
    <row r="8" spans="2:8" x14ac:dyDescent="0.25">
      <c r="B8" s="40" t="s">
        <v>425</v>
      </c>
      <c r="C8" s="38" t="str">
        <f>VLOOKUP(C7,'BASE DATOS'!A1:J108,3,FALSE)</f>
        <v>COL. ALAMOS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38024</v>
      </c>
      <c r="H9" s="42"/>
    </row>
    <row r="10" spans="2:8" x14ac:dyDescent="0.25">
      <c r="B10" s="40" t="s">
        <v>427</v>
      </c>
      <c r="C10" s="38" t="str">
        <f>VLOOKUP(C7,'BASE DATOS'!A1:J110,2,FALSE)</f>
        <v>MSP081218MVA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461 1718993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25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1924</v>
      </c>
      <c r="C13" s="1679"/>
      <c r="D13" s="1679"/>
      <c r="E13" s="60">
        <v>2</v>
      </c>
      <c r="F13" s="60" t="s">
        <v>449</v>
      </c>
      <c r="G13" s="62">
        <v>5474.1369999999997</v>
      </c>
      <c r="H13" s="56">
        <f>+E13*G13</f>
        <v>10948.273999999999</v>
      </c>
    </row>
    <row r="14" spans="2:8" s="57" customFormat="1" ht="18.75" x14ac:dyDescent="0.3">
      <c r="B14" s="2856" t="s">
        <v>1925</v>
      </c>
      <c r="C14" s="2857"/>
      <c r="D14" s="2857"/>
      <c r="E14" s="1543"/>
      <c r="F14" s="1543"/>
      <c r="G14" s="1544"/>
      <c r="H14" s="1541">
        <f>+E14*G14</f>
        <v>0</v>
      </c>
    </row>
    <row r="15" spans="2:8" s="57" customFormat="1" ht="18.75" x14ac:dyDescent="0.3">
      <c r="B15" s="2854"/>
      <c r="C15" s="2855"/>
      <c r="D15" s="2855"/>
      <c r="E15" s="1543"/>
      <c r="F15" s="1543"/>
      <c r="G15" s="1544"/>
      <c r="H15" s="1541">
        <f t="shared" ref="H15:H24" si="0">+E15*G15</f>
        <v>0</v>
      </c>
    </row>
    <row r="16" spans="2:8" s="57" customFormat="1" ht="18.75" x14ac:dyDescent="0.3">
      <c r="B16" s="2854"/>
      <c r="C16" s="2855"/>
      <c r="D16" s="2855"/>
      <c r="E16" s="1543"/>
      <c r="F16" s="1543"/>
      <c r="G16" s="1544"/>
      <c r="H16" s="1541">
        <f t="shared" si="0"/>
        <v>0</v>
      </c>
    </row>
    <row r="17" spans="2:8" s="57" customFormat="1" ht="18.75" x14ac:dyDescent="0.3">
      <c r="B17" s="2854"/>
      <c r="C17" s="2855"/>
      <c r="D17" s="2855"/>
      <c r="E17" s="1543"/>
      <c r="F17" s="1543"/>
      <c r="G17" s="1544"/>
      <c r="H17" s="1541">
        <f t="shared" si="0"/>
        <v>0</v>
      </c>
    </row>
    <row r="18" spans="2:8" s="57" customFormat="1" ht="18.75" x14ac:dyDescent="0.3">
      <c r="B18" s="2854"/>
      <c r="C18" s="2855"/>
      <c r="D18" s="2855"/>
      <c r="E18" s="1543"/>
      <c r="F18" s="1543"/>
      <c r="G18" s="1544"/>
      <c r="H18" s="1541">
        <f t="shared" si="0"/>
        <v>0</v>
      </c>
    </row>
    <row r="19" spans="2:8" s="57" customFormat="1" ht="18.75" x14ac:dyDescent="0.3">
      <c r="B19" s="2854"/>
      <c r="C19" s="2855"/>
      <c r="D19" s="2855"/>
      <c r="E19" s="1543"/>
      <c r="F19" s="1543"/>
      <c r="G19" s="1544"/>
      <c r="H19" s="1541">
        <f t="shared" si="0"/>
        <v>0</v>
      </c>
    </row>
    <row r="20" spans="2:8" s="57" customFormat="1" ht="18.75" x14ac:dyDescent="0.3">
      <c r="B20" s="2854"/>
      <c r="C20" s="2855"/>
      <c r="D20" s="2855"/>
      <c r="E20" s="1543"/>
      <c r="F20" s="1543"/>
      <c r="G20" s="1544"/>
      <c r="H20" s="1541">
        <f t="shared" si="0"/>
        <v>0</v>
      </c>
    </row>
    <row r="21" spans="2:8" s="57" customFormat="1" ht="18.75" x14ac:dyDescent="0.3">
      <c r="B21" s="2854"/>
      <c r="C21" s="2855"/>
      <c r="D21" s="2855"/>
      <c r="E21" s="1543"/>
      <c r="F21" s="1543"/>
      <c r="G21" s="1544"/>
      <c r="H21" s="1541">
        <f t="shared" si="0"/>
        <v>0</v>
      </c>
    </row>
    <row r="22" spans="2:8" s="57" customFormat="1" ht="18.75" x14ac:dyDescent="0.3">
      <c r="B22" s="2854"/>
      <c r="C22" s="2855"/>
      <c r="D22" s="2855"/>
      <c r="E22" s="1543"/>
      <c r="F22" s="1543"/>
      <c r="G22" s="1544"/>
      <c r="H22" s="1541">
        <f t="shared" si="0"/>
        <v>0</v>
      </c>
    </row>
    <row r="23" spans="2:8" s="57" customFormat="1" ht="18.75" x14ac:dyDescent="0.3">
      <c r="B23" s="2854"/>
      <c r="C23" s="2855"/>
      <c r="D23" s="2855"/>
      <c r="E23" s="1543"/>
      <c r="F23" s="1543"/>
      <c r="G23" s="1544"/>
      <c r="H23" s="1541">
        <f t="shared" si="0"/>
        <v>0</v>
      </c>
    </row>
    <row r="24" spans="2:8" s="57" customFormat="1" ht="18.75" x14ac:dyDescent="0.3">
      <c r="B24" s="2854"/>
      <c r="C24" s="2855"/>
      <c r="D24" s="2855"/>
      <c r="E24" s="1543"/>
      <c r="F24" s="1543"/>
      <c r="G24" s="1544"/>
      <c r="H24" s="1541">
        <f t="shared" si="0"/>
        <v>0</v>
      </c>
    </row>
    <row r="25" spans="2:8" s="57" customFormat="1" ht="18.75" x14ac:dyDescent="0.3">
      <c r="B25" s="2854"/>
      <c r="C25" s="2855"/>
      <c r="D25" s="2855"/>
      <c r="E25" s="1543"/>
      <c r="F25" s="1543"/>
      <c r="G25" s="1544"/>
      <c r="H25" s="154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850"/>
      <c r="C33" s="2851"/>
      <c r="D33" s="2851"/>
      <c r="E33" s="1537"/>
      <c r="F33" s="1537"/>
      <c r="G33" s="1537"/>
      <c r="H33" s="1539"/>
    </row>
    <row r="34" spans="2:8" x14ac:dyDescent="0.25">
      <c r="B34" s="2850"/>
      <c r="C34" s="2851"/>
      <c r="D34" s="2851"/>
      <c r="E34" s="1537"/>
      <c r="F34" s="1537"/>
      <c r="G34" s="1537"/>
      <c r="H34" s="1539"/>
    </row>
    <row r="35" spans="2:8" ht="15.75" thickBot="1" x14ac:dyDescent="0.3">
      <c r="B35" s="2852"/>
      <c r="C35" s="2853"/>
      <c r="D35" s="2853"/>
      <c r="E35" s="1538"/>
      <c r="F35" s="1538"/>
      <c r="G35" s="1538"/>
      <c r="H35" s="1540"/>
    </row>
    <row r="36" spans="2:8" ht="18.75" x14ac:dyDescent="0.3">
      <c r="G36" s="48" t="s">
        <v>443</v>
      </c>
      <c r="H36" s="64">
        <f>SUM(H13:H25)</f>
        <v>10948.273999999999</v>
      </c>
    </row>
    <row r="37" spans="2:8" ht="18.75" x14ac:dyDescent="0.3">
      <c r="G37" s="48" t="s">
        <v>444</v>
      </c>
      <c r="H37" s="64">
        <f>+H36*0.16</f>
        <v>1751.7238399999999</v>
      </c>
    </row>
    <row r="38" spans="2:8" ht="19.5" thickBot="1" x14ac:dyDescent="0.35">
      <c r="G38" s="49" t="s">
        <v>445</v>
      </c>
      <c r="H38" s="65">
        <f>+H36+H37</f>
        <v>12699.99784</v>
      </c>
    </row>
    <row r="40" spans="2:8" x14ac:dyDescent="0.25">
      <c r="B40" s="2846"/>
      <c r="C40" s="2846"/>
      <c r="D40" s="2846"/>
      <c r="E40" s="2846"/>
      <c r="F40" s="2846"/>
    </row>
    <row r="41" spans="2:8" x14ac:dyDescent="0.25">
      <c r="B41" s="2846"/>
      <c r="C41" s="2846"/>
      <c r="D41" s="2846"/>
      <c r="E41" s="2846"/>
      <c r="F41" s="2846"/>
    </row>
    <row r="42" spans="2:8" x14ac:dyDescent="0.25">
      <c r="B42" s="2849" t="s">
        <v>446</v>
      </c>
      <c r="C42" s="2849"/>
      <c r="D42" s="2849"/>
      <c r="E42" s="2849" t="s">
        <v>447</v>
      </c>
      <c r="F42" s="2849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-1972</v>
      </c>
      <c r="E5" s="1534" t="s">
        <v>421</v>
      </c>
      <c r="F5" s="33" t="str">
        <f>VLOOKUP(F6,OBRAS!A1:B25,2,FALSE)</f>
        <v>VALENC, ENSINO, TAJO</v>
      </c>
      <c r="G5" s="1670" t="s">
        <v>423</v>
      </c>
      <c r="H5" s="1674">
        <v>46184</v>
      </c>
    </row>
    <row r="6" spans="2:8" ht="15.75" thickBot="1" x14ac:dyDescent="0.3">
      <c r="B6" s="1669"/>
      <c r="C6" s="1671"/>
      <c r="D6" s="1673"/>
      <c r="E6" s="1535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1197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JEREZ DE CARTAGENA #1003 COL.TORREMOLINOS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37538</v>
      </c>
      <c r="H9" s="42"/>
    </row>
    <row r="10" spans="2:8" x14ac:dyDescent="0.25">
      <c r="B10" s="40" t="s">
        <v>427</v>
      </c>
      <c r="C10" s="38" t="str">
        <f>VLOOKUP(C7,'BASE DATOS'!A1:J110,2,FALSE)</f>
        <v>GAGJ7408261KA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>
        <f>VLOOKUP(C7,'BASE DATOS'!A1:J111,6,FALSE)</f>
        <v>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3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975" t="s">
        <v>1927</v>
      </c>
      <c r="C13" s="1976"/>
      <c r="D13" s="1976"/>
      <c r="E13" s="60">
        <v>1</v>
      </c>
      <c r="F13" s="60" t="s">
        <v>462</v>
      </c>
      <c r="G13" s="62">
        <v>200000</v>
      </c>
      <c r="H13" s="56">
        <f>+E13*G13</f>
        <v>200000</v>
      </c>
    </row>
    <row r="14" spans="2:8" s="57" customFormat="1" ht="18.75" x14ac:dyDescent="0.3">
      <c r="B14" s="2860" t="s">
        <v>1928</v>
      </c>
      <c r="C14" s="2861"/>
      <c r="D14" s="2861"/>
      <c r="E14" s="1554"/>
      <c r="F14" s="1554"/>
      <c r="G14" s="1555"/>
      <c r="H14" s="1552">
        <f>+E14*G14</f>
        <v>0</v>
      </c>
    </row>
    <row r="15" spans="2:8" s="57" customFormat="1" ht="18.75" x14ac:dyDescent="0.3">
      <c r="B15" s="2862" t="s">
        <v>1929</v>
      </c>
      <c r="C15" s="2861"/>
      <c r="D15" s="2861"/>
      <c r="E15" s="1554"/>
      <c r="F15" s="1554"/>
      <c r="G15" s="1555"/>
      <c r="H15" s="1552">
        <f t="shared" ref="H15:H24" si="0">+E15*G15</f>
        <v>0</v>
      </c>
    </row>
    <row r="16" spans="2:8" s="57" customFormat="1" ht="18.75" x14ac:dyDescent="0.3">
      <c r="B16" s="2862" t="s">
        <v>1930</v>
      </c>
      <c r="C16" s="2861"/>
      <c r="D16" s="2861"/>
      <c r="E16" s="1554"/>
      <c r="F16" s="1554"/>
      <c r="G16" s="1555"/>
      <c r="H16" s="1552">
        <f t="shared" si="0"/>
        <v>0</v>
      </c>
    </row>
    <row r="17" spans="2:8" s="57" customFormat="1" ht="18.75" x14ac:dyDescent="0.3">
      <c r="B17" s="2858" t="s">
        <v>925</v>
      </c>
      <c r="C17" s="2859"/>
      <c r="D17" s="2859"/>
      <c r="E17" s="1554"/>
      <c r="F17" s="1554"/>
      <c r="G17" s="1555"/>
      <c r="H17" s="1552">
        <f t="shared" si="0"/>
        <v>0</v>
      </c>
    </row>
    <row r="18" spans="2:8" s="57" customFormat="1" ht="18.75" x14ac:dyDescent="0.3">
      <c r="B18" s="2862"/>
      <c r="C18" s="2861"/>
      <c r="D18" s="2861"/>
      <c r="E18" s="1554"/>
      <c r="F18" s="1554"/>
      <c r="G18" s="1555"/>
      <c r="H18" s="1552">
        <f t="shared" si="0"/>
        <v>0</v>
      </c>
    </row>
    <row r="19" spans="2:8" s="57" customFormat="1" ht="18.75" x14ac:dyDescent="0.3">
      <c r="B19" s="2862"/>
      <c r="C19" s="2861"/>
      <c r="D19" s="2861"/>
      <c r="E19" s="1554"/>
      <c r="F19" s="1554"/>
      <c r="G19" s="1555"/>
      <c r="H19" s="1552">
        <f t="shared" si="0"/>
        <v>0</v>
      </c>
    </row>
    <row r="20" spans="2:8" s="57" customFormat="1" ht="18.75" x14ac:dyDescent="0.3">
      <c r="B20" s="2862"/>
      <c r="C20" s="2861"/>
      <c r="D20" s="2861"/>
      <c r="E20" s="1554"/>
      <c r="F20" s="1554"/>
      <c r="G20" s="1555"/>
      <c r="H20" s="1552">
        <f t="shared" si="0"/>
        <v>0</v>
      </c>
    </row>
    <row r="21" spans="2:8" s="57" customFormat="1" ht="18.75" x14ac:dyDescent="0.3">
      <c r="B21" s="2863"/>
      <c r="C21" s="2864"/>
      <c r="D21" s="2864"/>
      <c r="E21" s="1554"/>
      <c r="F21" s="1554"/>
      <c r="G21" s="1555"/>
      <c r="H21" s="1552">
        <f t="shared" si="0"/>
        <v>0</v>
      </c>
    </row>
    <row r="22" spans="2:8" s="57" customFormat="1" ht="18.75" x14ac:dyDescent="0.3">
      <c r="B22" s="2863"/>
      <c r="C22" s="2864"/>
      <c r="D22" s="2864"/>
      <c r="E22" s="1554"/>
      <c r="F22" s="1554"/>
      <c r="G22" s="1555"/>
      <c r="H22" s="1552">
        <f t="shared" si="0"/>
        <v>0</v>
      </c>
    </row>
    <row r="23" spans="2:8" s="57" customFormat="1" ht="18.75" x14ac:dyDescent="0.3">
      <c r="B23" s="2863"/>
      <c r="C23" s="2864"/>
      <c r="D23" s="2864"/>
      <c r="E23" s="1554"/>
      <c r="F23" s="1554"/>
      <c r="G23" s="1555"/>
      <c r="H23" s="1552">
        <f t="shared" si="0"/>
        <v>0</v>
      </c>
    </row>
    <row r="24" spans="2:8" s="57" customFormat="1" ht="18.75" x14ac:dyDescent="0.3">
      <c r="B24" s="2863"/>
      <c r="C24" s="2864"/>
      <c r="D24" s="2864"/>
      <c r="E24" s="1554"/>
      <c r="F24" s="1554"/>
      <c r="G24" s="1555"/>
      <c r="H24" s="1552">
        <f t="shared" si="0"/>
        <v>0</v>
      </c>
    </row>
    <row r="25" spans="2:8" s="57" customFormat="1" ht="18.75" x14ac:dyDescent="0.3">
      <c r="B25" s="2863"/>
      <c r="C25" s="2864"/>
      <c r="D25" s="2864"/>
      <c r="E25" s="1554"/>
      <c r="F25" s="1554"/>
      <c r="G25" s="1555"/>
      <c r="H25" s="155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866"/>
      <c r="C33" s="2867"/>
      <c r="D33" s="2867"/>
      <c r="E33" s="1548"/>
      <c r="F33" s="1548"/>
      <c r="G33" s="1548"/>
      <c r="H33" s="1550"/>
    </row>
    <row r="34" spans="2:8" x14ac:dyDescent="0.25">
      <c r="B34" s="2866"/>
      <c r="C34" s="2867"/>
      <c r="D34" s="2867"/>
      <c r="E34" s="1548"/>
      <c r="F34" s="1548"/>
      <c r="G34" s="1548"/>
      <c r="H34" s="1550"/>
    </row>
    <row r="35" spans="2:8" ht="15.75" thickBot="1" x14ac:dyDescent="0.3">
      <c r="B35" s="2868"/>
      <c r="C35" s="2869"/>
      <c r="D35" s="2869"/>
      <c r="E35" s="1549"/>
      <c r="F35" s="1549"/>
      <c r="G35" s="1549"/>
      <c r="H35" s="1551"/>
    </row>
    <row r="36" spans="2:8" ht="18.75" x14ac:dyDescent="0.3">
      <c r="G36" s="48" t="s">
        <v>443</v>
      </c>
      <c r="H36" s="64">
        <f>SUM(H13:H25)</f>
        <v>200000</v>
      </c>
    </row>
    <row r="37" spans="2:8" ht="18.75" x14ac:dyDescent="0.3">
      <c r="G37" s="48" t="s">
        <v>444</v>
      </c>
      <c r="H37" s="64">
        <f>+H36*0.16</f>
        <v>32000</v>
      </c>
    </row>
    <row r="38" spans="2:8" ht="19.5" thickBot="1" x14ac:dyDescent="0.35">
      <c r="G38" s="49" t="s">
        <v>445</v>
      </c>
      <c r="H38" s="65">
        <f>+H36+H37</f>
        <v>232000</v>
      </c>
    </row>
    <row r="40" spans="2:8" x14ac:dyDescent="0.25">
      <c r="B40" s="2851"/>
      <c r="C40" s="2851"/>
      <c r="D40" s="2851"/>
      <c r="E40" s="2851"/>
      <c r="F40" s="2851"/>
    </row>
    <row r="41" spans="2:8" ht="18.75" x14ac:dyDescent="0.3">
      <c r="B41" s="2851"/>
      <c r="C41" s="2851"/>
      <c r="D41" s="2851"/>
      <c r="E41" s="2851"/>
      <c r="F41" s="2851"/>
      <c r="G41" s="149" t="s">
        <v>1010</v>
      </c>
      <c r="H41" s="827">
        <f>80000*1.16</f>
        <v>92800</v>
      </c>
    </row>
    <row r="42" spans="2:8" x14ac:dyDescent="0.25">
      <c r="B42" s="2865" t="s">
        <v>446</v>
      </c>
      <c r="C42" s="2865"/>
      <c r="D42" s="2865"/>
      <c r="E42" s="2865" t="s">
        <v>447</v>
      </c>
      <c r="F42" s="2865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H42"/>
  <sheetViews>
    <sheetView topLeftCell="A11" workbookViewId="0">
      <selection activeCell="F39" sqref="F39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7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1932</v>
      </c>
      <c r="E5" s="1545" t="s">
        <v>421</v>
      </c>
      <c r="F5" s="33" t="str">
        <f>VLOOKUP(F6,OBRAS!A1:B25,2,FALSE)</f>
        <v>EL ENSINO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1546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273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MIGUEL HIDALGO #1115 COL. LAS FUENTES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38040</v>
      </c>
      <c r="H9" s="42"/>
    </row>
    <row r="10" spans="2:8" x14ac:dyDescent="0.25">
      <c r="B10" s="40" t="s">
        <v>427</v>
      </c>
      <c r="C10" s="38" t="str">
        <f>VLOOKUP(C7,'BASE DATOS'!A1:J110,2,FALSE)</f>
        <v>ASU880217I92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4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1931</v>
      </c>
      <c r="C13" s="1679"/>
      <c r="D13" s="1679"/>
      <c r="E13" s="60">
        <v>2</v>
      </c>
      <c r="F13" s="60" t="s">
        <v>608</v>
      </c>
      <c r="G13" s="62">
        <v>603.44799999999998</v>
      </c>
      <c r="H13" s="56">
        <f>+E13*G13</f>
        <v>1206.896</v>
      </c>
    </row>
    <row r="14" spans="2:8" s="57" customFormat="1" ht="18.75" x14ac:dyDescent="0.3">
      <c r="B14" s="2877" t="s">
        <v>1350</v>
      </c>
      <c r="C14" s="2878"/>
      <c r="D14" s="2878"/>
      <c r="E14" s="1565"/>
      <c r="F14" s="1565"/>
      <c r="G14" s="1566"/>
      <c r="H14" s="1563">
        <f>+E14*G14</f>
        <v>0</v>
      </c>
    </row>
    <row r="15" spans="2:8" s="57" customFormat="1" ht="18.75" x14ac:dyDescent="0.3">
      <c r="B15" s="2875"/>
      <c r="C15" s="2876"/>
      <c r="D15" s="2876"/>
      <c r="E15" s="1565"/>
      <c r="F15" s="1565"/>
      <c r="G15" s="1566"/>
      <c r="H15" s="1563">
        <f t="shared" ref="H15:H24" si="0">+E15*G15</f>
        <v>0</v>
      </c>
    </row>
    <row r="16" spans="2:8" s="57" customFormat="1" ht="18.75" x14ac:dyDescent="0.3">
      <c r="B16" s="2875"/>
      <c r="C16" s="2876"/>
      <c r="D16" s="2876"/>
      <c r="E16" s="1565"/>
      <c r="F16" s="1565"/>
      <c r="G16" s="1566"/>
      <c r="H16" s="1563">
        <f t="shared" si="0"/>
        <v>0</v>
      </c>
    </row>
    <row r="17" spans="2:8" s="57" customFormat="1" ht="18.75" x14ac:dyDescent="0.3">
      <c r="B17" s="2875"/>
      <c r="C17" s="2876"/>
      <c r="D17" s="2876"/>
      <c r="E17" s="1565"/>
      <c r="F17" s="1565"/>
      <c r="G17" s="1566"/>
      <c r="H17" s="1563">
        <f t="shared" si="0"/>
        <v>0</v>
      </c>
    </row>
    <row r="18" spans="2:8" s="57" customFormat="1" ht="18.75" x14ac:dyDescent="0.3">
      <c r="B18" s="2875"/>
      <c r="C18" s="2876"/>
      <c r="D18" s="2876"/>
      <c r="E18" s="1565"/>
      <c r="F18" s="1565"/>
      <c r="G18" s="1566"/>
      <c r="H18" s="1563">
        <f t="shared" si="0"/>
        <v>0</v>
      </c>
    </row>
    <row r="19" spans="2:8" s="57" customFormat="1" ht="18.75" x14ac:dyDescent="0.3">
      <c r="B19" s="2875"/>
      <c r="C19" s="2876"/>
      <c r="D19" s="2876"/>
      <c r="E19" s="1565"/>
      <c r="F19" s="1565"/>
      <c r="G19" s="1566"/>
      <c r="H19" s="1563">
        <f t="shared" si="0"/>
        <v>0</v>
      </c>
    </row>
    <row r="20" spans="2:8" s="57" customFormat="1" ht="18.75" x14ac:dyDescent="0.3">
      <c r="B20" s="2875"/>
      <c r="C20" s="2876"/>
      <c r="D20" s="2876"/>
      <c r="E20" s="1565"/>
      <c r="F20" s="1565"/>
      <c r="G20" s="1566"/>
      <c r="H20" s="1563">
        <f t="shared" si="0"/>
        <v>0</v>
      </c>
    </row>
    <row r="21" spans="2:8" s="57" customFormat="1" ht="18.75" x14ac:dyDescent="0.3">
      <c r="B21" s="2875"/>
      <c r="C21" s="2876"/>
      <c r="D21" s="2876"/>
      <c r="E21" s="1565"/>
      <c r="F21" s="1565"/>
      <c r="G21" s="1566"/>
      <c r="H21" s="1563">
        <f t="shared" si="0"/>
        <v>0</v>
      </c>
    </row>
    <row r="22" spans="2:8" s="57" customFormat="1" ht="18.75" x14ac:dyDescent="0.3">
      <c r="B22" s="2875"/>
      <c r="C22" s="2876"/>
      <c r="D22" s="2876"/>
      <c r="E22" s="1565"/>
      <c r="F22" s="1565"/>
      <c r="G22" s="1566"/>
      <c r="H22" s="1563">
        <f t="shared" si="0"/>
        <v>0</v>
      </c>
    </row>
    <row r="23" spans="2:8" s="57" customFormat="1" ht="18.75" x14ac:dyDescent="0.3">
      <c r="B23" s="2875"/>
      <c r="C23" s="2876"/>
      <c r="D23" s="2876"/>
      <c r="E23" s="1565"/>
      <c r="F23" s="1565"/>
      <c r="G23" s="1566"/>
      <c r="H23" s="1563">
        <f t="shared" si="0"/>
        <v>0</v>
      </c>
    </row>
    <row r="24" spans="2:8" s="57" customFormat="1" ht="18.75" x14ac:dyDescent="0.3">
      <c r="B24" s="2875"/>
      <c r="C24" s="2876"/>
      <c r="D24" s="2876"/>
      <c r="E24" s="1565"/>
      <c r="F24" s="1565"/>
      <c r="G24" s="1566"/>
      <c r="H24" s="1563">
        <f t="shared" si="0"/>
        <v>0</v>
      </c>
    </row>
    <row r="25" spans="2:8" s="57" customFormat="1" ht="18.75" x14ac:dyDescent="0.3">
      <c r="B25" s="2875"/>
      <c r="C25" s="2876"/>
      <c r="D25" s="2876"/>
      <c r="E25" s="1565"/>
      <c r="F25" s="1565"/>
      <c r="G25" s="1566"/>
      <c r="H25" s="1564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871"/>
      <c r="C33" s="2872"/>
      <c r="D33" s="2872"/>
      <c r="E33" s="1559"/>
      <c r="F33" s="1559"/>
      <c r="G33" s="1559"/>
      <c r="H33" s="1561"/>
    </row>
    <row r="34" spans="2:8" x14ac:dyDescent="0.25">
      <c r="B34" s="2871"/>
      <c r="C34" s="2872"/>
      <c r="D34" s="2872"/>
      <c r="E34" s="1559"/>
      <c r="F34" s="1559"/>
      <c r="G34" s="1559"/>
      <c r="H34" s="1561"/>
    </row>
    <row r="35" spans="2:8" ht="15.75" thickBot="1" x14ac:dyDescent="0.3">
      <c r="B35" s="2873"/>
      <c r="C35" s="2874"/>
      <c r="D35" s="2874"/>
      <c r="E35" s="1560"/>
      <c r="F35" s="1560"/>
      <c r="G35" s="1560"/>
      <c r="H35" s="1562"/>
    </row>
    <row r="36" spans="2:8" ht="18.75" x14ac:dyDescent="0.3">
      <c r="G36" s="48" t="s">
        <v>443</v>
      </c>
      <c r="H36" s="64">
        <f>SUM(H13:H25)</f>
        <v>1206.896</v>
      </c>
    </row>
    <row r="37" spans="2:8" ht="18.75" x14ac:dyDescent="0.3">
      <c r="G37" s="48" t="s">
        <v>444</v>
      </c>
      <c r="H37" s="64">
        <f>+H36*0.16</f>
        <v>193.10336000000001</v>
      </c>
    </row>
    <row r="38" spans="2:8" ht="19.5" thickBot="1" x14ac:dyDescent="0.35">
      <c r="G38" s="49" t="s">
        <v>445</v>
      </c>
      <c r="H38" s="65">
        <f>+H36+H37</f>
        <v>1399.99936</v>
      </c>
    </row>
    <row r="40" spans="2:8" x14ac:dyDescent="0.25">
      <c r="B40" s="2867"/>
      <c r="C40" s="2867"/>
      <c r="D40" s="2867"/>
      <c r="E40" s="2867"/>
      <c r="F40" s="2867"/>
    </row>
    <row r="41" spans="2:8" x14ac:dyDescent="0.25">
      <c r="B41" s="2867"/>
      <c r="C41" s="2867"/>
      <c r="D41" s="2867"/>
      <c r="E41" s="2867"/>
      <c r="F41" s="2867"/>
    </row>
    <row r="42" spans="2:8" x14ac:dyDescent="0.25">
      <c r="B42" s="2870" t="s">
        <v>446</v>
      </c>
      <c r="C42" s="2870"/>
      <c r="D42" s="2870"/>
      <c r="E42" s="2870" t="s">
        <v>447</v>
      </c>
      <c r="F42" s="2870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4.85546875" style="32" customWidth="1"/>
    <col min="4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-1974</v>
      </c>
      <c r="E5" s="1556" t="s">
        <v>421</v>
      </c>
      <c r="F5" s="33" t="str">
        <f>VLOOKUP(F6,OBRAS!A1:B25,2,FALSE)</f>
        <v>VALENC, ENSINO, TAJO</v>
      </c>
      <c r="G5" s="1670" t="s">
        <v>423</v>
      </c>
      <c r="H5" s="1674">
        <v>46181</v>
      </c>
    </row>
    <row r="6" spans="2:8" ht="15.75" thickBot="1" x14ac:dyDescent="0.3">
      <c r="B6" s="1669"/>
      <c r="C6" s="1671"/>
      <c r="D6" s="1673"/>
      <c r="E6" s="1557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DATOS'!A1:J107,7,FALSE)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DATOS'!A1:J108,3,FALSE)</f>
        <v>AV. MEXICO JAPON #412 INT. 55 MICROPARQUE INDUSTRIAL</v>
      </c>
      <c r="D8" s="38"/>
      <c r="E8" s="38"/>
      <c r="F8" s="37" t="s">
        <v>430</v>
      </c>
      <c r="G8" s="38" t="str">
        <f>VLOOKUP(C7,'BASE DATOS'!A1:J108,8,FALSE)</f>
        <v>LUBRICANTES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LBA880808D36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5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556</v>
      </c>
      <c r="C13" s="1679"/>
      <c r="D13" s="1679"/>
      <c r="E13" s="60"/>
      <c r="F13" s="60"/>
      <c r="G13" s="62"/>
      <c r="H13" s="56">
        <f>+E13*G13</f>
        <v>0</v>
      </c>
    </row>
    <row r="14" spans="2:8" s="57" customFormat="1" ht="18.75" x14ac:dyDescent="0.3">
      <c r="B14" s="2879" t="s">
        <v>611</v>
      </c>
      <c r="C14" s="2880"/>
      <c r="D14" s="2880"/>
      <c r="E14" s="1576">
        <v>640</v>
      </c>
      <c r="F14" s="1576" t="s">
        <v>608</v>
      </c>
      <c r="G14" s="1577">
        <v>73.14</v>
      </c>
      <c r="H14" s="1574">
        <f>+E14*G14</f>
        <v>46809.599999999999</v>
      </c>
    </row>
    <row r="15" spans="2:8" s="57" customFormat="1" ht="18.75" x14ac:dyDescent="0.3">
      <c r="B15" s="2879" t="s">
        <v>610</v>
      </c>
      <c r="C15" s="2880"/>
      <c r="D15" s="2880"/>
      <c r="E15" s="1576">
        <v>240</v>
      </c>
      <c r="F15" s="1576" t="s">
        <v>608</v>
      </c>
      <c r="G15" s="1577">
        <v>73.14</v>
      </c>
      <c r="H15" s="1574">
        <f t="shared" ref="H15:H24" si="0">+E15*G15</f>
        <v>17553.599999999999</v>
      </c>
    </row>
    <row r="16" spans="2:8" s="57" customFormat="1" ht="18.75" x14ac:dyDescent="0.3">
      <c r="B16" s="2879" t="s">
        <v>609</v>
      </c>
      <c r="C16" s="2880"/>
      <c r="D16" s="2880"/>
      <c r="E16" s="1576">
        <v>120</v>
      </c>
      <c r="F16" s="1576" t="s">
        <v>608</v>
      </c>
      <c r="G16" s="1577">
        <v>73.14</v>
      </c>
      <c r="H16" s="1574">
        <f t="shared" si="0"/>
        <v>8776.7999999999993</v>
      </c>
    </row>
    <row r="17" spans="2:8" s="57" customFormat="1" ht="18.75" x14ac:dyDescent="0.3">
      <c r="B17" s="2879"/>
      <c r="C17" s="2880"/>
      <c r="D17" s="2880"/>
      <c r="E17" s="1576"/>
      <c r="F17" s="1576"/>
      <c r="G17" s="1577"/>
      <c r="H17" s="1574">
        <f t="shared" si="0"/>
        <v>0</v>
      </c>
    </row>
    <row r="18" spans="2:8" s="57" customFormat="1" ht="18.75" x14ac:dyDescent="0.3">
      <c r="B18" s="2879"/>
      <c r="C18" s="2880"/>
      <c r="D18" s="2880"/>
      <c r="E18" s="1576"/>
      <c r="F18" s="1576"/>
      <c r="G18" s="1577"/>
      <c r="H18" s="1574">
        <f t="shared" si="0"/>
        <v>0</v>
      </c>
    </row>
    <row r="19" spans="2:8" s="57" customFormat="1" ht="18.75" x14ac:dyDescent="0.3">
      <c r="B19" s="2879"/>
      <c r="C19" s="2880"/>
      <c r="D19" s="2880"/>
      <c r="E19" s="1576"/>
      <c r="F19" s="1576"/>
      <c r="G19" s="1577"/>
      <c r="H19" s="1574">
        <f t="shared" si="0"/>
        <v>0</v>
      </c>
    </row>
    <row r="20" spans="2:8" s="57" customFormat="1" ht="18.75" x14ac:dyDescent="0.3">
      <c r="B20" s="2879"/>
      <c r="C20" s="2880"/>
      <c r="D20" s="2880"/>
      <c r="E20" s="1576"/>
      <c r="F20" s="1576"/>
      <c r="G20" s="1577"/>
      <c r="H20" s="1574">
        <f t="shared" si="0"/>
        <v>0</v>
      </c>
    </row>
    <row r="21" spans="2:8" s="57" customFormat="1" ht="18.75" x14ac:dyDescent="0.3">
      <c r="B21" s="2879"/>
      <c r="C21" s="2880"/>
      <c r="D21" s="2880"/>
      <c r="E21" s="1576"/>
      <c r="F21" s="1576"/>
      <c r="G21" s="1577"/>
      <c r="H21" s="1574">
        <f t="shared" si="0"/>
        <v>0</v>
      </c>
    </row>
    <row r="22" spans="2:8" s="57" customFormat="1" ht="18.75" x14ac:dyDescent="0.3">
      <c r="B22" s="2879"/>
      <c r="C22" s="2880"/>
      <c r="D22" s="2880"/>
      <c r="E22" s="1576"/>
      <c r="F22" s="1576"/>
      <c r="G22" s="1577"/>
      <c r="H22" s="1574">
        <f t="shared" si="0"/>
        <v>0</v>
      </c>
    </row>
    <row r="23" spans="2:8" s="57" customFormat="1" ht="18.75" x14ac:dyDescent="0.3">
      <c r="B23" s="2879"/>
      <c r="C23" s="2880"/>
      <c r="D23" s="2880"/>
      <c r="E23" s="1576"/>
      <c r="F23" s="1576"/>
      <c r="G23" s="1577"/>
      <c r="H23" s="1574">
        <f t="shared" si="0"/>
        <v>0</v>
      </c>
    </row>
    <row r="24" spans="2:8" s="57" customFormat="1" ht="18.75" x14ac:dyDescent="0.3">
      <c r="B24" s="2879"/>
      <c r="C24" s="2880"/>
      <c r="D24" s="2880"/>
      <c r="E24" s="1576"/>
      <c r="F24" s="1576"/>
      <c r="G24" s="1577"/>
      <c r="H24" s="1574">
        <f t="shared" si="0"/>
        <v>0</v>
      </c>
    </row>
    <row r="25" spans="2:8" s="57" customFormat="1" ht="18.75" x14ac:dyDescent="0.3">
      <c r="B25" s="2879"/>
      <c r="C25" s="2880"/>
      <c r="D25" s="2880"/>
      <c r="E25" s="1576"/>
      <c r="F25" s="1576"/>
      <c r="G25" s="1577"/>
      <c r="H25" s="157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882"/>
      <c r="C33" s="2883"/>
      <c r="D33" s="2883"/>
      <c r="E33" s="1570"/>
      <c r="F33" s="1570"/>
      <c r="G33" s="1570"/>
      <c r="H33" s="1572"/>
    </row>
    <row r="34" spans="2:8" x14ac:dyDescent="0.25">
      <c r="B34" s="2882"/>
      <c r="C34" s="2883"/>
      <c r="D34" s="2883"/>
      <c r="E34" s="1570"/>
      <c r="F34" s="1570"/>
      <c r="G34" s="1570"/>
      <c r="H34" s="1572"/>
    </row>
    <row r="35" spans="2:8" ht="15.75" thickBot="1" x14ac:dyDescent="0.3">
      <c r="B35" s="2884"/>
      <c r="C35" s="2885"/>
      <c r="D35" s="2885"/>
      <c r="E35" s="1571"/>
      <c r="F35" s="1571"/>
      <c r="G35" s="1571"/>
      <c r="H35" s="1573"/>
    </row>
    <row r="36" spans="2:8" ht="18.75" x14ac:dyDescent="0.3">
      <c r="G36" s="48" t="s">
        <v>443</v>
      </c>
      <c r="H36" s="64">
        <f>SUM(H13:H25)</f>
        <v>73140</v>
      </c>
    </row>
    <row r="37" spans="2:8" ht="18.75" x14ac:dyDescent="0.3">
      <c r="G37" s="48" t="s">
        <v>444</v>
      </c>
      <c r="H37" s="64">
        <f>+H36*0.16</f>
        <v>11702.4</v>
      </c>
    </row>
    <row r="38" spans="2:8" ht="19.5" thickBot="1" x14ac:dyDescent="0.35">
      <c r="G38" s="49" t="s">
        <v>445</v>
      </c>
      <c r="H38" s="65">
        <f>+H36+H37</f>
        <v>84842.4</v>
      </c>
    </row>
    <row r="40" spans="2:8" x14ac:dyDescent="0.25">
      <c r="B40" s="2872"/>
      <c r="C40" s="2872"/>
      <c r="D40" s="2872"/>
      <c r="E40" s="2872"/>
      <c r="F40" s="2872"/>
    </row>
    <row r="41" spans="2:8" x14ac:dyDescent="0.25">
      <c r="B41" s="2872"/>
      <c r="C41" s="2872"/>
      <c r="D41" s="2872"/>
      <c r="E41" s="2872"/>
      <c r="F41" s="2872"/>
    </row>
    <row r="42" spans="2:8" x14ac:dyDescent="0.25">
      <c r="B42" s="2881" t="s">
        <v>446</v>
      </c>
      <c r="C42" s="2881"/>
      <c r="D42" s="2881"/>
      <c r="E42" s="2881" t="s">
        <v>447</v>
      </c>
      <c r="F42" s="2881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51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5703125" style="32" customWidth="1"/>
    <col min="4" max="4" width="16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1936</v>
      </c>
      <c r="E5" s="1556" t="s">
        <v>421</v>
      </c>
      <c r="F5" s="33" t="str">
        <f>VLOOKUP(F6,OBRAS!A1:B25,2,FALSE)</f>
        <v>LA VALENCIA</v>
      </c>
      <c r="G5" s="1670" t="s">
        <v>423</v>
      </c>
      <c r="H5" s="1674">
        <v>46182</v>
      </c>
    </row>
    <row r="6" spans="2:8" ht="15.75" thickBot="1" x14ac:dyDescent="0.3">
      <c r="B6" s="1669"/>
      <c r="C6" s="1671"/>
      <c r="D6" s="1673"/>
      <c r="E6" s="1557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250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CARRETERA ALTERNA CUCBA #175 SAN JUAN DE OCOTÁN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ZAPOPAN, JCO</v>
      </c>
      <c r="D9" s="38"/>
      <c r="E9" s="38"/>
      <c r="F9" s="37" t="s">
        <v>431</v>
      </c>
      <c r="G9" s="50">
        <f>VLOOKUP(C7,'BASE DATOS'!A1:J109,9,FALSE)</f>
        <v>45019</v>
      </c>
      <c r="H9" s="42"/>
    </row>
    <row r="10" spans="2:8" x14ac:dyDescent="0.25">
      <c r="B10" s="40" t="s">
        <v>427</v>
      </c>
      <c r="C10" s="38" t="str">
        <f>VLOOKUP(C7,'BASE DATOS'!A1:J110,2,FALSE)</f>
        <v>RIC120306KE8</v>
      </c>
      <c r="D10" s="38"/>
      <c r="E10" s="38"/>
      <c r="F10" s="37" t="s">
        <v>432</v>
      </c>
      <c r="G10" s="38" t="str">
        <f>VLOOKUP(C7,'BASE DATOS'!A1:J110,10,FALSE)</f>
        <v>CREDITO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221 3620459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5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1937</v>
      </c>
      <c r="C13" s="1679"/>
      <c r="D13" s="1679"/>
      <c r="E13" s="60">
        <v>1</v>
      </c>
      <c r="F13" s="60" t="s">
        <v>449</v>
      </c>
      <c r="G13" s="62">
        <v>5000</v>
      </c>
      <c r="H13" s="56">
        <f>+E13*G13</f>
        <v>5000</v>
      </c>
    </row>
    <row r="14" spans="2:8" s="57" customFormat="1" ht="18.75" x14ac:dyDescent="0.3">
      <c r="B14" s="2886" t="s">
        <v>944</v>
      </c>
      <c r="C14" s="2887"/>
      <c r="D14" s="2887"/>
      <c r="E14" s="1576"/>
      <c r="F14" s="1576"/>
      <c r="G14" s="1577"/>
      <c r="H14" s="1574">
        <f>+E14*G14</f>
        <v>0</v>
      </c>
    </row>
    <row r="15" spans="2:8" s="57" customFormat="1" ht="18.75" x14ac:dyDescent="0.3">
      <c r="B15" s="2879"/>
      <c r="C15" s="2880"/>
      <c r="D15" s="2880"/>
      <c r="E15" s="1576"/>
      <c r="F15" s="1576"/>
      <c r="G15" s="1577"/>
      <c r="H15" s="1574">
        <f t="shared" ref="H15:H24" si="0">+E15*G15</f>
        <v>0</v>
      </c>
    </row>
    <row r="16" spans="2:8" s="57" customFormat="1" ht="18.75" x14ac:dyDescent="0.3">
      <c r="B16" s="2879"/>
      <c r="C16" s="2880"/>
      <c r="D16" s="2880"/>
      <c r="E16" s="1576"/>
      <c r="F16" s="1576"/>
      <c r="G16" s="1577"/>
      <c r="H16" s="1574">
        <f t="shared" si="0"/>
        <v>0</v>
      </c>
    </row>
    <row r="17" spans="2:8" s="57" customFormat="1" ht="18.75" x14ac:dyDescent="0.3">
      <c r="B17" s="2879"/>
      <c r="C17" s="2880"/>
      <c r="D17" s="2880"/>
      <c r="E17" s="1576"/>
      <c r="F17" s="1576"/>
      <c r="G17" s="1577"/>
      <c r="H17" s="1574">
        <f t="shared" si="0"/>
        <v>0</v>
      </c>
    </row>
    <row r="18" spans="2:8" s="57" customFormat="1" ht="18.75" x14ac:dyDescent="0.3">
      <c r="B18" s="2879"/>
      <c r="C18" s="2880"/>
      <c r="D18" s="2880"/>
      <c r="E18" s="1576"/>
      <c r="F18" s="1576"/>
      <c r="G18" s="1577"/>
      <c r="H18" s="1574">
        <f t="shared" si="0"/>
        <v>0</v>
      </c>
    </row>
    <row r="19" spans="2:8" s="57" customFormat="1" ht="18.75" x14ac:dyDescent="0.3">
      <c r="B19" s="2879"/>
      <c r="C19" s="2880"/>
      <c r="D19" s="2880"/>
      <c r="E19" s="1576"/>
      <c r="F19" s="1576"/>
      <c r="G19" s="1577"/>
      <c r="H19" s="1574">
        <f t="shared" si="0"/>
        <v>0</v>
      </c>
    </row>
    <row r="20" spans="2:8" s="57" customFormat="1" ht="18.75" x14ac:dyDescent="0.3">
      <c r="B20" s="2879"/>
      <c r="C20" s="2880"/>
      <c r="D20" s="2880"/>
      <c r="E20" s="1576"/>
      <c r="F20" s="1576"/>
      <c r="G20" s="1577"/>
      <c r="H20" s="1574">
        <f t="shared" si="0"/>
        <v>0</v>
      </c>
    </row>
    <row r="21" spans="2:8" s="57" customFormat="1" ht="18.75" x14ac:dyDescent="0.3">
      <c r="B21" s="2879"/>
      <c r="C21" s="2880"/>
      <c r="D21" s="2880"/>
      <c r="E21" s="1576"/>
      <c r="F21" s="1576"/>
      <c r="G21" s="1577"/>
      <c r="H21" s="1574">
        <f t="shared" si="0"/>
        <v>0</v>
      </c>
    </row>
    <row r="22" spans="2:8" s="57" customFormat="1" ht="18.75" x14ac:dyDescent="0.3">
      <c r="B22" s="2879"/>
      <c r="C22" s="2880"/>
      <c r="D22" s="2880"/>
      <c r="E22" s="1576"/>
      <c r="F22" s="1576"/>
      <c r="G22" s="1577"/>
      <c r="H22" s="1574">
        <f t="shared" si="0"/>
        <v>0</v>
      </c>
    </row>
    <row r="23" spans="2:8" s="57" customFormat="1" ht="18.75" x14ac:dyDescent="0.3">
      <c r="B23" s="2879"/>
      <c r="C23" s="2880"/>
      <c r="D23" s="2880"/>
      <c r="E23" s="1576"/>
      <c r="F23" s="1576"/>
      <c r="G23" s="1577"/>
      <c r="H23" s="1574">
        <f t="shared" si="0"/>
        <v>0</v>
      </c>
    </row>
    <row r="24" spans="2:8" s="57" customFormat="1" ht="18.75" x14ac:dyDescent="0.3">
      <c r="B24" s="2879"/>
      <c r="C24" s="2880"/>
      <c r="D24" s="2880"/>
      <c r="E24" s="1576"/>
      <c r="F24" s="1576"/>
      <c r="G24" s="1577"/>
      <c r="H24" s="1574">
        <f t="shared" si="0"/>
        <v>0</v>
      </c>
    </row>
    <row r="25" spans="2:8" s="57" customFormat="1" ht="18.75" x14ac:dyDescent="0.3">
      <c r="B25" s="2879"/>
      <c r="C25" s="2880"/>
      <c r="D25" s="2880"/>
      <c r="E25" s="1576"/>
      <c r="F25" s="1576"/>
      <c r="G25" s="1577"/>
      <c r="H25" s="157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882"/>
      <c r="C33" s="2883"/>
      <c r="D33" s="2883"/>
      <c r="E33" s="1570"/>
      <c r="F33" s="1570"/>
      <c r="G33" s="1570"/>
      <c r="H33" s="1572"/>
    </row>
    <row r="34" spans="2:8" x14ac:dyDescent="0.25">
      <c r="B34" s="2882"/>
      <c r="C34" s="2883"/>
      <c r="D34" s="2883"/>
      <c r="E34" s="1570"/>
      <c r="F34" s="1570"/>
      <c r="G34" s="1570"/>
      <c r="H34" s="1572"/>
    </row>
    <row r="35" spans="2:8" ht="15.75" thickBot="1" x14ac:dyDescent="0.3">
      <c r="B35" s="2884"/>
      <c r="C35" s="2885"/>
      <c r="D35" s="2885"/>
      <c r="E35" s="1571"/>
      <c r="F35" s="1571"/>
      <c r="G35" s="1571"/>
      <c r="H35" s="1573"/>
    </row>
    <row r="36" spans="2:8" ht="18.75" x14ac:dyDescent="0.3">
      <c r="G36" s="48" t="s">
        <v>443</v>
      </c>
      <c r="H36" s="64">
        <f>SUM(H13:H25)</f>
        <v>5000</v>
      </c>
    </row>
    <row r="37" spans="2:8" ht="18.75" x14ac:dyDescent="0.3">
      <c r="G37" s="48" t="s">
        <v>444</v>
      </c>
      <c r="H37" s="64">
        <f>+H36*0.16</f>
        <v>800</v>
      </c>
    </row>
    <row r="38" spans="2:8" ht="19.5" thickBot="1" x14ac:dyDescent="0.35">
      <c r="G38" s="49" t="s">
        <v>445</v>
      </c>
      <c r="H38" s="65">
        <f>+H36+H37</f>
        <v>5800</v>
      </c>
    </row>
    <row r="40" spans="2:8" x14ac:dyDescent="0.25">
      <c r="B40" s="2872"/>
      <c r="C40" s="2872"/>
      <c r="D40" s="2872"/>
      <c r="E40" s="2872"/>
      <c r="F40" s="2872"/>
    </row>
    <row r="41" spans="2:8" x14ac:dyDescent="0.25">
      <c r="B41" s="2872"/>
      <c r="C41" s="2872"/>
      <c r="D41" s="2872"/>
      <c r="E41" s="2872"/>
      <c r="F41" s="2872"/>
    </row>
    <row r="42" spans="2:8" x14ac:dyDescent="0.25">
      <c r="B42" s="2881" t="s">
        <v>446</v>
      </c>
      <c r="C42" s="2881"/>
      <c r="D42" s="2881"/>
      <c r="E42" s="2881" t="s">
        <v>447</v>
      </c>
      <c r="F42" s="2881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85546875" style="32" customWidth="1"/>
    <col min="4" max="4" width="14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-1976</v>
      </c>
      <c r="E5" s="1556" t="s">
        <v>421</v>
      </c>
      <c r="F5" s="33" t="str">
        <f>VLOOKUP(F6,OBRAS!A1:B25,2,FALSE)</f>
        <v>VALENC, ENSINO, TAJO</v>
      </c>
      <c r="G5" s="1670" t="s">
        <v>423</v>
      </c>
      <c r="H5" s="1674">
        <v>46182</v>
      </c>
    </row>
    <row r="6" spans="2:8" ht="15.75" thickBot="1" x14ac:dyDescent="0.3">
      <c r="B6" s="1669"/>
      <c r="C6" s="1671"/>
      <c r="D6" s="1673"/>
      <c r="E6" s="1557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DATOS'!A1:J107,7,FALSE)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DATOS'!A1:J108,3,FALSE)</f>
        <v>AV. MEXICO JAPON #412 INT. 55 MICROPARQUE INDUSTRIAL</v>
      </c>
      <c r="D8" s="38"/>
      <c r="E8" s="38"/>
      <c r="F8" s="37" t="s">
        <v>430</v>
      </c>
      <c r="G8" s="38" t="str">
        <f>VLOOKUP(C7,'BASE DATOS'!A1:J108,8,FALSE)</f>
        <v>LUBRICANTES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LBA880808D36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5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1938</v>
      </c>
      <c r="C13" s="1679"/>
      <c r="D13" s="1679"/>
      <c r="E13" s="60">
        <v>3</v>
      </c>
      <c r="F13" s="60" t="s">
        <v>449</v>
      </c>
      <c r="G13" s="62">
        <v>414.2</v>
      </c>
      <c r="H13" s="56">
        <f>+E13*G13</f>
        <v>1242.5999999999999</v>
      </c>
    </row>
    <row r="14" spans="2:8" s="57" customFormat="1" ht="18.75" x14ac:dyDescent="0.3">
      <c r="B14" s="2886" t="s">
        <v>1351</v>
      </c>
      <c r="C14" s="2887"/>
      <c r="D14" s="2887"/>
      <c r="E14" s="1576"/>
      <c r="F14" s="1576"/>
      <c r="G14" s="1577"/>
      <c r="H14" s="1574">
        <f>+E14*G14</f>
        <v>0</v>
      </c>
    </row>
    <row r="15" spans="2:8" s="57" customFormat="1" ht="18.75" x14ac:dyDescent="0.3">
      <c r="B15" s="2879" t="s">
        <v>1938</v>
      </c>
      <c r="C15" s="2880"/>
      <c r="D15" s="2880"/>
      <c r="E15" s="1576">
        <v>3</v>
      </c>
      <c r="F15" s="1576" t="s">
        <v>449</v>
      </c>
      <c r="G15" s="1577">
        <v>414.2</v>
      </c>
      <c r="H15" s="1574">
        <f t="shared" ref="H15:H24" si="0">+E15*G15</f>
        <v>1242.5999999999999</v>
      </c>
    </row>
    <row r="16" spans="2:8" s="57" customFormat="1" ht="18.75" x14ac:dyDescent="0.3">
      <c r="B16" s="2886" t="s">
        <v>1939</v>
      </c>
      <c r="C16" s="2887"/>
      <c r="D16" s="2887"/>
      <c r="E16" s="1576"/>
      <c r="F16" s="1576"/>
      <c r="G16" s="1577"/>
      <c r="H16" s="1574">
        <f t="shared" si="0"/>
        <v>0</v>
      </c>
    </row>
    <row r="17" spans="2:8" s="57" customFormat="1" ht="18.75" x14ac:dyDescent="0.3">
      <c r="B17" s="2879"/>
      <c r="C17" s="2880"/>
      <c r="D17" s="2880"/>
      <c r="E17" s="1576"/>
      <c r="F17" s="1576"/>
      <c r="G17" s="1577"/>
      <c r="H17" s="1574">
        <f t="shared" si="0"/>
        <v>0</v>
      </c>
    </row>
    <row r="18" spans="2:8" s="57" customFormat="1" ht="18.75" x14ac:dyDescent="0.3">
      <c r="B18" s="2879"/>
      <c r="C18" s="2880"/>
      <c r="D18" s="2880"/>
      <c r="E18" s="1576"/>
      <c r="F18" s="1576"/>
      <c r="G18" s="1577"/>
      <c r="H18" s="1574">
        <f t="shared" si="0"/>
        <v>0</v>
      </c>
    </row>
    <row r="19" spans="2:8" s="57" customFormat="1" ht="18.75" x14ac:dyDescent="0.3">
      <c r="B19" s="2879"/>
      <c r="C19" s="2880"/>
      <c r="D19" s="2880"/>
      <c r="E19" s="1576"/>
      <c r="F19" s="1576"/>
      <c r="G19" s="1577"/>
      <c r="H19" s="1574">
        <f t="shared" si="0"/>
        <v>0</v>
      </c>
    </row>
    <row r="20" spans="2:8" s="57" customFormat="1" ht="18.75" x14ac:dyDescent="0.3">
      <c r="B20" s="2879"/>
      <c r="C20" s="2880"/>
      <c r="D20" s="2880"/>
      <c r="E20" s="1576"/>
      <c r="F20" s="1576"/>
      <c r="G20" s="1577"/>
      <c r="H20" s="1574">
        <f t="shared" si="0"/>
        <v>0</v>
      </c>
    </row>
    <row r="21" spans="2:8" s="57" customFormat="1" ht="18.75" x14ac:dyDescent="0.3">
      <c r="B21" s="2879"/>
      <c r="C21" s="2880"/>
      <c r="D21" s="2880"/>
      <c r="E21" s="1576"/>
      <c r="F21" s="1576"/>
      <c r="G21" s="1577"/>
      <c r="H21" s="1574">
        <f t="shared" si="0"/>
        <v>0</v>
      </c>
    </row>
    <row r="22" spans="2:8" s="57" customFormat="1" ht="18.75" x14ac:dyDescent="0.3">
      <c r="B22" s="2879"/>
      <c r="C22" s="2880"/>
      <c r="D22" s="2880"/>
      <c r="E22" s="1576"/>
      <c r="F22" s="1576"/>
      <c r="G22" s="1577"/>
      <c r="H22" s="1574">
        <f t="shared" si="0"/>
        <v>0</v>
      </c>
    </row>
    <row r="23" spans="2:8" s="57" customFormat="1" ht="18.75" x14ac:dyDescent="0.3">
      <c r="B23" s="2879"/>
      <c r="C23" s="2880"/>
      <c r="D23" s="2880"/>
      <c r="E23" s="1576"/>
      <c r="F23" s="1576"/>
      <c r="G23" s="1577"/>
      <c r="H23" s="1574">
        <f t="shared" si="0"/>
        <v>0</v>
      </c>
    </row>
    <row r="24" spans="2:8" s="57" customFormat="1" ht="18.75" x14ac:dyDescent="0.3">
      <c r="B24" s="2879"/>
      <c r="C24" s="2880"/>
      <c r="D24" s="2880"/>
      <c r="E24" s="1576"/>
      <c r="F24" s="1576"/>
      <c r="G24" s="1577"/>
      <c r="H24" s="1574">
        <f t="shared" si="0"/>
        <v>0</v>
      </c>
    </row>
    <row r="25" spans="2:8" s="57" customFormat="1" ht="18.75" x14ac:dyDescent="0.3">
      <c r="B25" s="2879"/>
      <c r="C25" s="2880"/>
      <c r="D25" s="2880"/>
      <c r="E25" s="1576"/>
      <c r="F25" s="1576"/>
      <c r="G25" s="1577"/>
      <c r="H25" s="157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882"/>
      <c r="C33" s="2883"/>
      <c r="D33" s="2883"/>
      <c r="E33" s="1570"/>
      <c r="F33" s="1570"/>
      <c r="G33" s="1570"/>
      <c r="H33" s="1572"/>
    </row>
    <row r="34" spans="2:8" x14ac:dyDescent="0.25">
      <c r="B34" s="2882"/>
      <c r="C34" s="2883"/>
      <c r="D34" s="2883"/>
      <c r="E34" s="1570"/>
      <c r="F34" s="1570"/>
      <c r="G34" s="1570"/>
      <c r="H34" s="1572"/>
    </row>
    <row r="35" spans="2:8" ht="15.75" thickBot="1" x14ac:dyDescent="0.3">
      <c r="B35" s="2884"/>
      <c r="C35" s="2885"/>
      <c r="D35" s="2885"/>
      <c r="E35" s="1571"/>
      <c r="F35" s="1571"/>
      <c r="G35" s="1571"/>
      <c r="H35" s="1573"/>
    </row>
    <row r="36" spans="2:8" ht="18.75" x14ac:dyDescent="0.3">
      <c r="G36" s="48" t="s">
        <v>443</v>
      </c>
      <c r="H36" s="64">
        <f>SUM(H13:H25)</f>
        <v>2485.1999999999998</v>
      </c>
    </row>
    <row r="37" spans="2:8" ht="18.75" x14ac:dyDescent="0.3">
      <c r="G37" s="48" t="s">
        <v>444</v>
      </c>
      <c r="H37" s="64">
        <f>+H36*0.16</f>
        <v>397.63200000000001</v>
      </c>
    </row>
    <row r="38" spans="2:8" ht="19.5" thickBot="1" x14ac:dyDescent="0.35">
      <c r="G38" s="49" t="s">
        <v>445</v>
      </c>
      <c r="H38" s="65">
        <f>+H36+H37</f>
        <v>2882.8319999999999</v>
      </c>
    </row>
    <row r="40" spans="2:8" x14ac:dyDescent="0.25">
      <c r="B40" s="2872"/>
      <c r="C40" s="2872"/>
      <c r="D40" s="2872"/>
      <c r="E40" s="2872"/>
      <c r="F40" s="2872"/>
    </row>
    <row r="41" spans="2:8" x14ac:dyDescent="0.25">
      <c r="B41" s="2872"/>
      <c r="C41" s="2872"/>
      <c r="D41" s="2872"/>
      <c r="E41" s="2872"/>
      <c r="F41" s="2872"/>
    </row>
    <row r="42" spans="2:8" x14ac:dyDescent="0.25">
      <c r="B42" s="2881" t="s">
        <v>446</v>
      </c>
      <c r="C42" s="2881"/>
      <c r="D42" s="2881"/>
      <c r="E42" s="2881" t="s">
        <v>447</v>
      </c>
      <c r="F42" s="2881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  <pageSetUpPr fitToPage="1"/>
  </sheetPr>
  <dimension ref="B1:H59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" style="32" customWidth="1"/>
    <col min="4" max="4" width="15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-1977</v>
      </c>
      <c r="E5" s="1556" t="s">
        <v>421</v>
      </c>
      <c r="F5" s="33" t="str">
        <f>VLOOKUP(F6,OBRAS!A1:B25,2,FALSE)</f>
        <v>VALENC, ENSINO, TAJO</v>
      </c>
      <c r="G5" s="1670" t="s">
        <v>423</v>
      </c>
      <c r="H5" s="1674">
        <v>46184</v>
      </c>
    </row>
    <row r="6" spans="2:8" ht="15.75" thickBot="1" x14ac:dyDescent="0.3">
      <c r="B6" s="1669"/>
      <c r="C6" s="1671"/>
      <c r="D6" s="1673"/>
      <c r="E6" s="1557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24</v>
      </c>
      <c r="D7" s="36"/>
      <c r="E7" s="36"/>
      <c r="F7" s="35" t="s">
        <v>429</v>
      </c>
      <c r="G7" s="36" t="str">
        <f>VLOOKUP(C7,'BASE DATOS'!A1:J107,7,FALSE)</f>
        <v>administracion.celaya@gruponazario.com</v>
      </c>
      <c r="H7" s="41"/>
    </row>
    <row r="8" spans="2:8" x14ac:dyDescent="0.25">
      <c r="B8" s="40" t="s">
        <v>425</v>
      </c>
      <c r="C8" s="38" t="str">
        <f>VLOOKUP(C7,'BASE DATOS'!A1:J108,3,FALSE)</f>
        <v>CONDOR #207 COL. ALAMOS 3RA SECCION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38024</v>
      </c>
      <c r="H9" s="42"/>
    </row>
    <row r="10" spans="2:8" x14ac:dyDescent="0.25">
      <c r="B10" s="40" t="s">
        <v>427</v>
      </c>
      <c r="C10" s="38" t="str">
        <f>VLOOKUP(C7,'BASE DATOS'!A1:J110,2,FALSE)</f>
        <v>NRE790906I88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461 1031611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5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1940</v>
      </c>
      <c r="C13" s="1679"/>
      <c r="D13" s="1679"/>
      <c r="E13" s="60">
        <v>1</v>
      </c>
      <c r="F13" s="60" t="s">
        <v>449</v>
      </c>
      <c r="G13" s="62">
        <v>193.75</v>
      </c>
      <c r="H13" s="56">
        <f>+E13*G13</f>
        <v>193.75</v>
      </c>
    </row>
    <row r="14" spans="2:8" s="57" customFormat="1" ht="18.75" x14ac:dyDescent="0.3">
      <c r="B14" s="2879" t="s">
        <v>573</v>
      </c>
      <c r="C14" s="2880"/>
      <c r="D14" s="2880"/>
      <c r="E14" s="1576">
        <v>1</v>
      </c>
      <c r="F14" s="1576" t="s">
        <v>449</v>
      </c>
      <c r="G14" s="1577">
        <v>534.21</v>
      </c>
      <c r="H14" s="1574">
        <f>+E14*G14</f>
        <v>534.21</v>
      </c>
    </row>
    <row r="15" spans="2:8" s="57" customFormat="1" ht="18.75" x14ac:dyDescent="0.3">
      <c r="B15" s="2879" t="s">
        <v>1954</v>
      </c>
      <c r="C15" s="2880"/>
      <c r="D15" s="2880"/>
      <c r="E15" s="1576">
        <v>1</v>
      </c>
      <c r="F15" s="1576" t="s">
        <v>449</v>
      </c>
      <c r="G15" s="1577">
        <v>252.5</v>
      </c>
      <c r="H15" s="1574">
        <f t="shared" ref="H15:H41" si="0">+E15*G15</f>
        <v>252.5</v>
      </c>
    </row>
    <row r="16" spans="2:8" s="57" customFormat="1" ht="18.75" x14ac:dyDescent="0.3">
      <c r="B16" s="2879" t="s">
        <v>575</v>
      </c>
      <c r="C16" s="2880"/>
      <c r="D16" s="2880"/>
      <c r="E16" s="1576">
        <v>1</v>
      </c>
      <c r="F16" s="1576" t="s">
        <v>449</v>
      </c>
      <c r="G16" s="1577">
        <v>144.74</v>
      </c>
      <c r="H16" s="1574">
        <f t="shared" si="0"/>
        <v>144.74</v>
      </c>
    </row>
    <row r="17" spans="2:8" s="57" customFormat="1" ht="18.75" x14ac:dyDescent="0.3">
      <c r="B17" s="2879" t="s">
        <v>913</v>
      </c>
      <c r="C17" s="2880"/>
      <c r="D17" s="2880"/>
      <c r="E17" s="1576">
        <v>1</v>
      </c>
      <c r="F17" s="1576" t="s">
        <v>449</v>
      </c>
      <c r="G17" s="1577">
        <v>492.1</v>
      </c>
      <c r="H17" s="1574">
        <f t="shared" si="0"/>
        <v>492.1</v>
      </c>
    </row>
    <row r="18" spans="2:8" s="57" customFormat="1" ht="18.75" x14ac:dyDescent="0.3">
      <c r="B18" s="2879" t="s">
        <v>914</v>
      </c>
      <c r="C18" s="2880"/>
      <c r="D18" s="2880"/>
      <c r="E18" s="1576">
        <v>1</v>
      </c>
      <c r="F18" s="1576" t="s">
        <v>449</v>
      </c>
      <c r="G18" s="1577">
        <v>853.95</v>
      </c>
      <c r="H18" s="1574">
        <f t="shared" si="0"/>
        <v>853.95</v>
      </c>
    </row>
    <row r="19" spans="2:8" s="57" customFormat="1" ht="18.75" x14ac:dyDescent="0.3">
      <c r="B19" s="2886" t="s">
        <v>578</v>
      </c>
      <c r="C19" s="2887"/>
      <c r="D19" s="2887"/>
      <c r="E19" s="1576"/>
      <c r="F19" s="1576"/>
      <c r="G19" s="1577"/>
      <c r="H19" s="1574">
        <f t="shared" si="0"/>
        <v>0</v>
      </c>
    </row>
    <row r="20" spans="2:8" s="57" customFormat="1" ht="18.75" x14ac:dyDescent="0.3">
      <c r="B20" s="2879" t="s">
        <v>921</v>
      </c>
      <c r="C20" s="2880"/>
      <c r="D20" s="2880"/>
      <c r="E20" s="1576">
        <v>1</v>
      </c>
      <c r="F20" s="1576" t="s">
        <v>449</v>
      </c>
      <c r="G20" s="1577">
        <v>462.76</v>
      </c>
      <c r="H20" s="1574">
        <f t="shared" si="0"/>
        <v>462.76</v>
      </c>
    </row>
    <row r="21" spans="2:8" s="57" customFormat="1" ht="18.75" x14ac:dyDescent="0.3">
      <c r="B21" s="2879" t="s">
        <v>1941</v>
      </c>
      <c r="C21" s="2880"/>
      <c r="D21" s="2880"/>
      <c r="E21" s="1576">
        <v>1</v>
      </c>
      <c r="F21" s="1576" t="s">
        <v>449</v>
      </c>
      <c r="G21" s="1577">
        <v>408.16</v>
      </c>
      <c r="H21" s="1574">
        <f t="shared" si="0"/>
        <v>408.16</v>
      </c>
    </row>
    <row r="22" spans="2:8" s="57" customFormat="1" ht="18.75" x14ac:dyDescent="0.3">
      <c r="B22" s="2879" t="s">
        <v>1942</v>
      </c>
      <c r="C22" s="2880"/>
      <c r="D22" s="2880"/>
      <c r="E22" s="1576">
        <v>1</v>
      </c>
      <c r="F22" s="1576" t="s">
        <v>449</v>
      </c>
      <c r="G22" s="1577">
        <v>488.31</v>
      </c>
      <c r="H22" s="1574">
        <f t="shared" si="0"/>
        <v>488.31</v>
      </c>
    </row>
    <row r="23" spans="2:8" s="57" customFormat="1" ht="18.75" x14ac:dyDescent="0.3">
      <c r="B23" s="2879" t="s">
        <v>1943</v>
      </c>
      <c r="C23" s="2880"/>
      <c r="D23" s="2880"/>
      <c r="E23" s="1576">
        <v>1</v>
      </c>
      <c r="F23" s="1576" t="s">
        <v>449</v>
      </c>
      <c r="G23" s="1577">
        <v>2207.25</v>
      </c>
      <c r="H23" s="1574">
        <f t="shared" si="0"/>
        <v>2207.25</v>
      </c>
    </row>
    <row r="24" spans="2:8" s="57" customFormat="1" ht="18.75" x14ac:dyDescent="0.3">
      <c r="B24" s="2886" t="s">
        <v>925</v>
      </c>
      <c r="C24" s="2887"/>
      <c r="D24" s="2887"/>
      <c r="E24" s="1576"/>
      <c r="F24" s="1576"/>
      <c r="G24" s="1577"/>
      <c r="H24" s="1574"/>
    </row>
    <row r="25" spans="2:8" s="57" customFormat="1" ht="18.75" x14ac:dyDescent="0.3">
      <c r="B25" s="2879" t="s">
        <v>580</v>
      </c>
      <c r="C25" s="2880"/>
      <c r="D25" s="2880"/>
      <c r="E25" s="1576">
        <v>1</v>
      </c>
      <c r="F25" s="1576" t="s">
        <v>449</v>
      </c>
      <c r="G25" s="1577">
        <v>149.88</v>
      </c>
      <c r="H25" s="1574">
        <f t="shared" si="0"/>
        <v>149.88</v>
      </c>
    </row>
    <row r="26" spans="2:8" s="57" customFormat="1" ht="18.75" x14ac:dyDescent="0.3">
      <c r="B26" s="2879" t="s">
        <v>1944</v>
      </c>
      <c r="C26" s="2880"/>
      <c r="D26" s="2880"/>
      <c r="E26" s="1576">
        <v>2</v>
      </c>
      <c r="F26" s="1576" t="s">
        <v>449</v>
      </c>
      <c r="G26" s="1577">
        <v>161.18</v>
      </c>
      <c r="H26" s="1574">
        <f t="shared" si="0"/>
        <v>322.36</v>
      </c>
    </row>
    <row r="27" spans="2:8" s="57" customFormat="1" ht="18.75" x14ac:dyDescent="0.3">
      <c r="B27" s="2879" t="s">
        <v>573</v>
      </c>
      <c r="C27" s="2880"/>
      <c r="D27" s="2880"/>
      <c r="E27" s="1576">
        <v>1</v>
      </c>
      <c r="F27" s="1576" t="s">
        <v>449</v>
      </c>
      <c r="G27" s="1577">
        <v>534.21</v>
      </c>
      <c r="H27" s="1574">
        <f t="shared" si="0"/>
        <v>534.21</v>
      </c>
    </row>
    <row r="28" spans="2:8" s="57" customFormat="1" ht="18.75" x14ac:dyDescent="0.3">
      <c r="B28" s="2886" t="s">
        <v>927</v>
      </c>
      <c r="C28" s="2887"/>
      <c r="D28" s="2887"/>
      <c r="E28" s="1576"/>
      <c r="F28" s="1576"/>
      <c r="G28" s="1577"/>
      <c r="H28" s="1574"/>
    </row>
    <row r="29" spans="2:8" s="57" customFormat="1" ht="18.75" x14ac:dyDescent="0.3">
      <c r="B29" s="2879" t="s">
        <v>582</v>
      </c>
      <c r="C29" s="2880"/>
      <c r="D29" s="2880"/>
      <c r="E29" s="1576">
        <v>1</v>
      </c>
      <c r="F29" s="1576" t="s">
        <v>449</v>
      </c>
      <c r="G29" s="1577">
        <v>377.53</v>
      </c>
      <c r="H29" s="1574">
        <f t="shared" si="0"/>
        <v>377.53</v>
      </c>
    </row>
    <row r="30" spans="2:8" s="57" customFormat="1" ht="18.75" x14ac:dyDescent="0.3">
      <c r="B30" s="2879" t="s">
        <v>1945</v>
      </c>
      <c r="C30" s="2880"/>
      <c r="D30" s="2880"/>
      <c r="E30" s="1576">
        <v>1</v>
      </c>
      <c r="F30" s="1576" t="s">
        <v>449</v>
      </c>
      <c r="G30" s="1577">
        <v>1531.5</v>
      </c>
      <c r="H30" s="1574">
        <f t="shared" si="0"/>
        <v>1531.5</v>
      </c>
    </row>
    <row r="31" spans="2:8" s="57" customFormat="1" ht="18.75" x14ac:dyDescent="0.3">
      <c r="B31" s="2886" t="s">
        <v>1429</v>
      </c>
      <c r="C31" s="2887"/>
      <c r="D31" s="2887"/>
      <c r="E31" s="1576"/>
      <c r="F31" s="1576"/>
      <c r="G31" s="1577"/>
      <c r="H31" s="1574"/>
    </row>
    <row r="32" spans="2:8" s="57" customFormat="1" ht="18.75" x14ac:dyDescent="0.3">
      <c r="B32" s="2879" t="s">
        <v>573</v>
      </c>
      <c r="C32" s="2880"/>
      <c r="D32" s="2880"/>
      <c r="E32" s="1576">
        <v>1</v>
      </c>
      <c r="F32" s="1576" t="s">
        <v>449</v>
      </c>
      <c r="G32" s="1577">
        <v>534.21</v>
      </c>
      <c r="H32" s="1574">
        <f t="shared" ref="H32" si="1">+E32*G32</f>
        <v>534.21</v>
      </c>
    </row>
    <row r="33" spans="2:8" s="57" customFormat="1" ht="18.75" x14ac:dyDescent="0.3">
      <c r="B33" s="2879" t="s">
        <v>1946</v>
      </c>
      <c r="C33" s="2880"/>
      <c r="D33" s="2880"/>
      <c r="E33" s="1576">
        <v>1</v>
      </c>
      <c r="F33" s="1576" t="s">
        <v>449</v>
      </c>
      <c r="G33" s="1577">
        <v>299.99</v>
      </c>
      <c r="H33" s="1574">
        <f t="shared" si="0"/>
        <v>299.99</v>
      </c>
    </row>
    <row r="34" spans="2:8" s="57" customFormat="1" ht="18.75" x14ac:dyDescent="0.3">
      <c r="B34" s="2879" t="s">
        <v>1947</v>
      </c>
      <c r="C34" s="2880"/>
      <c r="D34" s="2880"/>
      <c r="E34" s="1576">
        <v>1</v>
      </c>
      <c r="F34" s="1576" t="s">
        <v>449</v>
      </c>
      <c r="G34" s="1577">
        <v>97.5</v>
      </c>
      <c r="H34" s="1574">
        <f t="shared" si="0"/>
        <v>97.5</v>
      </c>
    </row>
    <row r="35" spans="2:8" s="57" customFormat="1" ht="18.75" x14ac:dyDescent="0.3">
      <c r="B35" s="2879" t="s">
        <v>1426</v>
      </c>
      <c r="C35" s="2880"/>
      <c r="D35" s="2880"/>
      <c r="E35" s="1576">
        <v>1</v>
      </c>
      <c r="F35" s="1576" t="s">
        <v>449</v>
      </c>
      <c r="G35" s="1577">
        <v>413.75</v>
      </c>
      <c r="H35" s="1574">
        <f t="shared" si="0"/>
        <v>413.75</v>
      </c>
    </row>
    <row r="36" spans="2:8" s="57" customFormat="1" ht="18.75" x14ac:dyDescent="0.3">
      <c r="B36" s="2879" t="s">
        <v>1948</v>
      </c>
      <c r="C36" s="2880"/>
      <c r="D36" s="2880"/>
      <c r="E36" s="1576">
        <v>1</v>
      </c>
      <c r="F36" s="1576" t="s">
        <v>449</v>
      </c>
      <c r="G36" s="1577">
        <v>579.55999999999995</v>
      </c>
      <c r="H36" s="1574">
        <f t="shared" si="0"/>
        <v>579.55999999999995</v>
      </c>
    </row>
    <row r="37" spans="2:8" s="57" customFormat="1" ht="18.75" x14ac:dyDescent="0.3">
      <c r="B37" s="2879" t="s">
        <v>1949</v>
      </c>
      <c r="C37" s="2880"/>
      <c r="D37" s="2880"/>
      <c r="E37" s="1576">
        <v>1</v>
      </c>
      <c r="F37" s="1576" t="s">
        <v>449</v>
      </c>
      <c r="G37" s="1577">
        <v>431.1</v>
      </c>
      <c r="H37" s="1574">
        <f t="shared" si="0"/>
        <v>431.1</v>
      </c>
    </row>
    <row r="38" spans="2:8" s="57" customFormat="1" ht="18.75" x14ac:dyDescent="0.3">
      <c r="B38" s="2886" t="s">
        <v>1357</v>
      </c>
      <c r="C38" s="2887"/>
      <c r="D38" s="2887"/>
      <c r="E38" s="1576"/>
      <c r="F38" s="1576"/>
      <c r="G38" s="1577"/>
      <c r="H38" s="1574"/>
    </row>
    <row r="39" spans="2:8" s="57" customFormat="1" ht="18.75" x14ac:dyDescent="0.3">
      <c r="B39" s="2879" t="s">
        <v>1950</v>
      </c>
      <c r="C39" s="2880"/>
      <c r="D39" s="2880"/>
      <c r="E39" s="1576">
        <v>3</v>
      </c>
      <c r="F39" s="1576" t="s">
        <v>449</v>
      </c>
      <c r="G39" s="1577">
        <v>236.84</v>
      </c>
      <c r="H39" s="1574">
        <f t="shared" si="0"/>
        <v>710.52</v>
      </c>
    </row>
    <row r="40" spans="2:8" s="57" customFormat="1" ht="18.75" x14ac:dyDescent="0.3">
      <c r="B40" s="2879" t="s">
        <v>1951</v>
      </c>
      <c r="C40" s="2880"/>
      <c r="D40" s="2880"/>
      <c r="E40" s="1576">
        <v>3</v>
      </c>
      <c r="F40" s="1576" t="s">
        <v>449</v>
      </c>
      <c r="G40" s="1577">
        <v>893.75</v>
      </c>
      <c r="H40" s="1574">
        <f t="shared" si="0"/>
        <v>2681.25</v>
      </c>
    </row>
    <row r="41" spans="2:8" s="57" customFormat="1" ht="18.75" x14ac:dyDescent="0.3">
      <c r="B41" s="2879" t="s">
        <v>1952</v>
      </c>
      <c r="C41" s="2880"/>
      <c r="D41" s="2880"/>
      <c r="E41" s="1576">
        <v>3</v>
      </c>
      <c r="F41" s="1576" t="s">
        <v>449</v>
      </c>
      <c r="G41" s="1577">
        <v>523.75</v>
      </c>
      <c r="H41" s="1574">
        <f t="shared" si="0"/>
        <v>1571.25</v>
      </c>
    </row>
    <row r="42" spans="2:8" s="57" customFormat="1" ht="18.75" x14ac:dyDescent="0.3">
      <c r="B42" s="2886" t="s">
        <v>1953</v>
      </c>
      <c r="C42" s="2887"/>
      <c r="D42" s="2887"/>
      <c r="E42" s="1576"/>
      <c r="F42" s="1576"/>
      <c r="G42" s="1577"/>
      <c r="H42" s="1575"/>
    </row>
    <row r="43" spans="2:8" x14ac:dyDescent="0.25">
      <c r="B43" s="53"/>
      <c r="C43" s="47"/>
      <c r="D43" s="47"/>
      <c r="E43" s="47"/>
      <c r="F43" s="47"/>
      <c r="G43" s="47"/>
      <c r="H43" s="55"/>
    </row>
    <row r="44" spans="2:8" ht="18.75" x14ac:dyDescent="0.3">
      <c r="B44" s="1685" t="s">
        <v>439</v>
      </c>
      <c r="C44" s="1686"/>
      <c r="D44" s="1686"/>
      <c r="E44" s="1686"/>
      <c r="F44" s="1686"/>
      <c r="G44" s="1686"/>
      <c r="H44" s="1687"/>
    </row>
    <row r="45" spans="2:8" ht="15.75" x14ac:dyDescent="0.25">
      <c r="B45" s="1680" t="s">
        <v>415</v>
      </c>
      <c r="C45" s="1681"/>
      <c r="D45" s="1681"/>
      <c r="E45" s="1681"/>
      <c r="F45" s="1681"/>
      <c r="G45" s="1681"/>
      <c r="H45" s="1682"/>
    </row>
    <row r="46" spans="2:8" ht="15.75" x14ac:dyDescent="0.25">
      <c r="B46" s="1680" t="s">
        <v>440</v>
      </c>
      <c r="C46" s="1681"/>
      <c r="D46" s="1681"/>
      <c r="E46" s="1681"/>
      <c r="F46" s="1681"/>
      <c r="G46" s="1681"/>
      <c r="H46" s="1682"/>
    </row>
    <row r="47" spans="2:8" ht="15.75" x14ac:dyDescent="0.25">
      <c r="B47" s="1680" t="s">
        <v>441</v>
      </c>
      <c r="C47" s="1681"/>
      <c r="D47" s="1681"/>
      <c r="E47" s="1681"/>
      <c r="F47" s="1681"/>
      <c r="G47" s="1681"/>
      <c r="H47" s="1682"/>
    </row>
    <row r="48" spans="2:8" ht="15.75" x14ac:dyDescent="0.25">
      <c r="B48" s="1680" t="s">
        <v>442</v>
      </c>
      <c r="C48" s="1681"/>
      <c r="D48" s="1681"/>
      <c r="E48" s="1681"/>
      <c r="F48" s="1681"/>
      <c r="G48" s="1681"/>
      <c r="H48" s="1682"/>
    </row>
    <row r="49" spans="2:8" ht="18.75" x14ac:dyDescent="0.3">
      <c r="B49" s="1685" t="s">
        <v>418</v>
      </c>
      <c r="C49" s="1686"/>
      <c r="D49" s="1686"/>
      <c r="E49" s="1686"/>
      <c r="F49" s="1686"/>
      <c r="G49" s="1686"/>
      <c r="H49" s="1687"/>
    </row>
    <row r="50" spans="2:8" x14ac:dyDescent="0.25">
      <c r="B50" s="2882"/>
      <c r="C50" s="2883"/>
      <c r="D50" s="2883"/>
      <c r="E50" s="1570"/>
      <c r="F50" s="1570"/>
      <c r="G50" s="1570"/>
      <c r="H50" s="1572"/>
    </row>
    <row r="51" spans="2:8" x14ac:dyDescent="0.25">
      <c r="B51" s="2882"/>
      <c r="C51" s="2883"/>
      <c r="D51" s="2883"/>
      <c r="E51" s="1570"/>
      <c r="F51" s="1570"/>
      <c r="G51" s="1570"/>
      <c r="H51" s="1572"/>
    </row>
    <row r="52" spans="2:8" ht="15.75" thickBot="1" x14ac:dyDescent="0.3">
      <c r="B52" s="2884"/>
      <c r="C52" s="2885"/>
      <c r="D52" s="2885"/>
      <c r="E52" s="1571"/>
      <c r="F52" s="1571"/>
      <c r="G52" s="1571"/>
      <c r="H52" s="1573"/>
    </row>
    <row r="53" spans="2:8" ht="18.75" x14ac:dyDescent="0.3">
      <c r="G53" s="48" t="s">
        <v>443</v>
      </c>
      <c r="H53" s="64">
        <f>SUM(H13:H42)</f>
        <v>16272.339999999998</v>
      </c>
    </row>
    <row r="54" spans="2:8" ht="18.75" x14ac:dyDescent="0.3">
      <c r="G54" s="48" t="s">
        <v>444</v>
      </c>
      <c r="H54" s="64">
        <f>+H53*0.16</f>
        <v>2603.5744</v>
      </c>
    </row>
    <row r="55" spans="2:8" ht="19.5" thickBot="1" x14ac:dyDescent="0.35">
      <c r="G55" s="49" t="s">
        <v>445</v>
      </c>
      <c r="H55" s="65">
        <f>+H53+H54</f>
        <v>18875.914399999998</v>
      </c>
    </row>
    <row r="57" spans="2:8" x14ac:dyDescent="0.25">
      <c r="B57" s="2872"/>
      <c r="C57" s="2872"/>
      <c r="D57" s="2872"/>
      <c r="E57" s="2872"/>
      <c r="F57" s="2872"/>
    </row>
    <row r="58" spans="2:8" x14ac:dyDescent="0.25">
      <c r="B58" s="2872"/>
      <c r="C58" s="2872"/>
      <c r="D58" s="2872"/>
      <c r="E58" s="2872"/>
      <c r="F58" s="2872"/>
    </row>
    <row r="59" spans="2:8" x14ac:dyDescent="0.25">
      <c r="B59" s="2881" t="s">
        <v>446</v>
      </c>
      <c r="C59" s="2881"/>
      <c r="D59" s="2881"/>
      <c r="E59" s="2881" t="s">
        <v>447</v>
      </c>
      <c r="F59" s="2881"/>
    </row>
  </sheetData>
  <mergeCells count="53">
    <mergeCell ref="B32:D32"/>
    <mergeCell ref="B34:D34"/>
    <mergeCell ref="B37:D37"/>
    <mergeCell ref="B38:D38"/>
    <mergeCell ref="B35:D35"/>
    <mergeCell ref="B36:D36"/>
    <mergeCell ref="E59:F59"/>
    <mergeCell ref="B59:D59"/>
    <mergeCell ref="B57:D58"/>
    <mergeCell ref="B24:D24"/>
    <mergeCell ref="B25:D25"/>
    <mergeCell ref="B26:D26"/>
    <mergeCell ref="B27:D27"/>
    <mergeCell ref="B28:D28"/>
    <mergeCell ref="B29:D29"/>
    <mergeCell ref="B30:D30"/>
    <mergeCell ref="B48:H48"/>
    <mergeCell ref="B49:H49"/>
    <mergeCell ref="B50:D50"/>
    <mergeCell ref="B51:D51"/>
    <mergeCell ref="B52:D52"/>
    <mergeCell ref="E57:F58"/>
    <mergeCell ref="B47:H47"/>
    <mergeCell ref="B40:D40"/>
    <mergeCell ref="B41:D41"/>
    <mergeCell ref="B18:D18"/>
    <mergeCell ref="B19:D19"/>
    <mergeCell ref="B20:D20"/>
    <mergeCell ref="B21:D21"/>
    <mergeCell ref="B22:D22"/>
    <mergeCell ref="B23:D23"/>
    <mergeCell ref="B39:D39"/>
    <mergeCell ref="B42:D42"/>
    <mergeCell ref="B44:H44"/>
    <mergeCell ref="B45:H45"/>
    <mergeCell ref="B46:H46"/>
    <mergeCell ref="B31:D31"/>
    <mergeCell ref="B33:D33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28515625" style="32" customWidth="1"/>
    <col min="4" max="4" width="15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-1978</v>
      </c>
      <c r="E5" s="1556" t="s">
        <v>421</v>
      </c>
      <c r="F5" s="33" t="str">
        <f>VLOOKUP(F6,OBRAS!A1:B25,2,FALSE)</f>
        <v>VALENC, ENSINO, TAJO</v>
      </c>
      <c r="G5" s="1670" t="s">
        <v>423</v>
      </c>
      <c r="H5" s="1674">
        <v>46185</v>
      </c>
    </row>
    <row r="6" spans="2:8" ht="15.75" thickBot="1" x14ac:dyDescent="0.3">
      <c r="B6" s="1669"/>
      <c r="C6" s="1671"/>
      <c r="D6" s="1673"/>
      <c r="E6" s="1557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688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MIGUEL ALEMAN 110 KM 12.5 COL. LA FE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NICOLAS DE LOS GARZA, NL</v>
      </c>
      <c r="D9" s="38"/>
      <c r="E9" s="38"/>
      <c r="F9" s="37" t="s">
        <v>431</v>
      </c>
      <c r="G9" s="50">
        <f>VLOOKUP(C7,'BASE DATOS'!A1:J109,9,FALSE)</f>
        <v>66477</v>
      </c>
      <c r="H9" s="42"/>
    </row>
    <row r="10" spans="2:8" x14ac:dyDescent="0.25">
      <c r="B10" s="40" t="s">
        <v>427</v>
      </c>
      <c r="C10" s="38" t="str">
        <f>VLOOKUP(C7,'BASE DATOS'!A1:J110,2,FALSE)</f>
        <v>MAQ840621I76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477 730 1264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5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1955</v>
      </c>
      <c r="C13" s="1679"/>
      <c r="D13" s="1679"/>
      <c r="E13" s="60">
        <v>2</v>
      </c>
      <c r="F13" s="60" t="s">
        <v>449</v>
      </c>
      <c r="G13" s="62">
        <v>931.5</v>
      </c>
      <c r="H13" s="56">
        <f>+E13*G13</f>
        <v>1863</v>
      </c>
    </row>
    <row r="14" spans="2:8" s="57" customFormat="1" ht="18.75" x14ac:dyDescent="0.3">
      <c r="B14" s="2879" t="s">
        <v>1956</v>
      </c>
      <c r="C14" s="2880"/>
      <c r="D14" s="2880"/>
      <c r="E14" s="1576">
        <v>2</v>
      </c>
      <c r="F14" s="1576" t="s">
        <v>449</v>
      </c>
      <c r="G14" s="1577">
        <v>610.20000000000005</v>
      </c>
      <c r="H14" s="1574">
        <f>+E14*G14</f>
        <v>1220.4000000000001</v>
      </c>
    </row>
    <row r="15" spans="2:8" s="57" customFormat="1" ht="18.75" x14ac:dyDescent="0.3">
      <c r="B15" s="2886" t="s">
        <v>1957</v>
      </c>
      <c r="C15" s="2887"/>
      <c r="D15" s="2887"/>
      <c r="E15" s="1576"/>
      <c r="F15" s="1576"/>
      <c r="G15" s="1577"/>
      <c r="H15" s="1574">
        <f t="shared" ref="H15:H24" si="0">+E15*G15</f>
        <v>0</v>
      </c>
    </row>
    <row r="16" spans="2:8" s="57" customFormat="1" ht="18.75" x14ac:dyDescent="0.3">
      <c r="B16" s="2879" t="s">
        <v>1955</v>
      </c>
      <c r="C16" s="2880"/>
      <c r="D16" s="2880"/>
      <c r="E16" s="1576">
        <v>2</v>
      </c>
      <c r="F16" s="1576" t="s">
        <v>449</v>
      </c>
      <c r="G16" s="1577">
        <v>931.5</v>
      </c>
      <c r="H16" s="1574">
        <f t="shared" si="0"/>
        <v>1863</v>
      </c>
    </row>
    <row r="17" spans="2:8" s="57" customFormat="1" ht="18.75" x14ac:dyDescent="0.3">
      <c r="B17" s="2879" t="s">
        <v>1956</v>
      </c>
      <c r="C17" s="2880"/>
      <c r="D17" s="2880"/>
      <c r="E17" s="1576">
        <v>2</v>
      </c>
      <c r="F17" s="1576" t="s">
        <v>449</v>
      </c>
      <c r="G17" s="1577">
        <v>610.20000000000005</v>
      </c>
      <c r="H17" s="1574">
        <f t="shared" si="0"/>
        <v>1220.4000000000001</v>
      </c>
    </row>
    <row r="18" spans="2:8" s="57" customFormat="1" ht="18.75" x14ac:dyDescent="0.3">
      <c r="B18" s="2886" t="s">
        <v>703</v>
      </c>
      <c r="C18" s="2887"/>
      <c r="D18" s="2887"/>
      <c r="E18" s="1576"/>
      <c r="F18" s="1576"/>
      <c r="G18" s="1577"/>
      <c r="H18" s="1574">
        <f t="shared" si="0"/>
        <v>0</v>
      </c>
    </row>
    <row r="19" spans="2:8" s="57" customFormat="1" ht="18.75" x14ac:dyDescent="0.3">
      <c r="B19" s="2879"/>
      <c r="C19" s="2880"/>
      <c r="D19" s="2880"/>
      <c r="E19" s="1576"/>
      <c r="F19" s="1576"/>
      <c r="G19" s="1577"/>
      <c r="H19" s="1574">
        <f t="shared" si="0"/>
        <v>0</v>
      </c>
    </row>
    <row r="20" spans="2:8" s="57" customFormat="1" ht="18.75" x14ac:dyDescent="0.3">
      <c r="B20" s="2879"/>
      <c r="C20" s="2880"/>
      <c r="D20" s="2880"/>
      <c r="E20" s="1576"/>
      <c r="F20" s="1576"/>
      <c r="G20" s="1577"/>
      <c r="H20" s="1574">
        <f t="shared" si="0"/>
        <v>0</v>
      </c>
    </row>
    <row r="21" spans="2:8" s="57" customFormat="1" ht="18.75" x14ac:dyDescent="0.3">
      <c r="B21" s="2879"/>
      <c r="C21" s="2880"/>
      <c r="D21" s="2880"/>
      <c r="E21" s="1576"/>
      <c r="F21" s="1576"/>
      <c r="G21" s="1577"/>
      <c r="H21" s="1574">
        <f t="shared" si="0"/>
        <v>0</v>
      </c>
    </row>
    <row r="22" spans="2:8" s="57" customFormat="1" ht="18.75" x14ac:dyDescent="0.3">
      <c r="B22" s="2879"/>
      <c r="C22" s="2880"/>
      <c r="D22" s="2880"/>
      <c r="E22" s="1576"/>
      <c r="F22" s="1576"/>
      <c r="G22" s="1577"/>
      <c r="H22" s="1574">
        <f t="shared" si="0"/>
        <v>0</v>
      </c>
    </row>
    <row r="23" spans="2:8" s="57" customFormat="1" ht="18.75" x14ac:dyDescent="0.3">
      <c r="B23" s="2879"/>
      <c r="C23" s="2880"/>
      <c r="D23" s="2880"/>
      <c r="E23" s="1576"/>
      <c r="F23" s="1576"/>
      <c r="G23" s="1577"/>
      <c r="H23" s="1574">
        <f t="shared" si="0"/>
        <v>0</v>
      </c>
    </row>
    <row r="24" spans="2:8" s="57" customFormat="1" ht="18.75" x14ac:dyDescent="0.3">
      <c r="B24" s="2879"/>
      <c r="C24" s="2880"/>
      <c r="D24" s="2880"/>
      <c r="E24" s="1576"/>
      <c r="F24" s="1576"/>
      <c r="G24" s="1577"/>
      <c r="H24" s="1574">
        <f t="shared" si="0"/>
        <v>0</v>
      </c>
    </row>
    <row r="25" spans="2:8" s="57" customFormat="1" ht="18.75" x14ac:dyDescent="0.3">
      <c r="B25" s="2879"/>
      <c r="C25" s="2880"/>
      <c r="D25" s="2880"/>
      <c r="E25" s="1576"/>
      <c r="F25" s="1576"/>
      <c r="G25" s="1577"/>
      <c r="H25" s="157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882"/>
      <c r="C33" s="2883"/>
      <c r="D33" s="2883"/>
      <c r="E33" s="1570"/>
      <c r="F33" s="1570"/>
      <c r="G33" s="1570"/>
      <c r="H33" s="1572"/>
    </row>
    <row r="34" spans="2:8" x14ac:dyDescent="0.25">
      <c r="B34" s="2882"/>
      <c r="C34" s="2883"/>
      <c r="D34" s="2883"/>
      <c r="E34" s="1570"/>
      <c r="F34" s="1570"/>
      <c r="G34" s="1570"/>
      <c r="H34" s="1572"/>
    </row>
    <row r="35" spans="2:8" ht="15.75" thickBot="1" x14ac:dyDescent="0.3">
      <c r="B35" s="2884"/>
      <c r="C35" s="2885"/>
      <c r="D35" s="2885"/>
      <c r="E35" s="1571"/>
      <c r="F35" s="1571"/>
      <c r="G35" s="1571"/>
      <c r="H35" s="1573"/>
    </row>
    <row r="36" spans="2:8" ht="18.75" x14ac:dyDescent="0.3">
      <c r="G36" s="48" t="s">
        <v>443</v>
      </c>
      <c r="H36" s="64">
        <f>SUM(H13:H25)</f>
        <v>6166.7999999999993</v>
      </c>
    </row>
    <row r="37" spans="2:8" ht="18.75" x14ac:dyDescent="0.3">
      <c r="G37" s="48" t="s">
        <v>444</v>
      </c>
      <c r="H37" s="64">
        <f>+H36*0.16</f>
        <v>986.68799999999987</v>
      </c>
    </row>
    <row r="38" spans="2:8" ht="19.5" thickBot="1" x14ac:dyDescent="0.35">
      <c r="G38" s="49" t="s">
        <v>445</v>
      </c>
      <c r="H38" s="65">
        <f>+H36+H37</f>
        <v>7153.4879999999994</v>
      </c>
    </row>
    <row r="40" spans="2:8" x14ac:dyDescent="0.25">
      <c r="B40" s="2872"/>
      <c r="C40" s="2872"/>
      <c r="D40" s="2872"/>
      <c r="E40" s="2872"/>
      <c r="F40" s="2872"/>
    </row>
    <row r="41" spans="2:8" x14ac:dyDescent="0.25">
      <c r="B41" s="2872"/>
      <c r="C41" s="2872"/>
      <c r="D41" s="2872"/>
      <c r="E41" s="2872"/>
      <c r="F41" s="2872"/>
    </row>
    <row r="42" spans="2:8" x14ac:dyDescent="0.25">
      <c r="B42" s="2881" t="s">
        <v>446</v>
      </c>
      <c r="C42" s="2881"/>
      <c r="D42" s="2881"/>
      <c r="E42" s="2881" t="s">
        <v>447</v>
      </c>
      <c r="F42" s="2881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7109375" style="32" customWidth="1"/>
    <col min="4" max="4" width="16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1958</v>
      </c>
      <c r="E5" s="1556" t="s">
        <v>421</v>
      </c>
      <c r="F5" s="33" t="str">
        <f>VLOOKUP(F6,OBRAS!A1:B25,2,FALSE)</f>
        <v>LA VALENCIA</v>
      </c>
      <c r="G5" s="1670" t="s">
        <v>423</v>
      </c>
      <c r="H5" s="1674">
        <v>46185</v>
      </c>
    </row>
    <row r="6" spans="2:8" ht="15.75" thickBot="1" x14ac:dyDescent="0.3">
      <c r="B6" s="1669"/>
      <c r="C6" s="1671"/>
      <c r="D6" s="1673"/>
      <c r="E6" s="1557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688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MIGUEL ALEMAN 110 KM 12.5 COL. LA FE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NICOLAS DE LOS GARZA, NL</v>
      </c>
      <c r="D9" s="38"/>
      <c r="E9" s="38"/>
      <c r="F9" s="37" t="s">
        <v>431</v>
      </c>
      <c r="G9" s="50">
        <f>VLOOKUP(C7,'BASE DATOS'!A1:J109,9,FALSE)</f>
        <v>66477</v>
      </c>
      <c r="H9" s="42"/>
    </row>
    <row r="10" spans="2:8" x14ac:dyDescent="0.25">
      <c r="B10" s="40" t="s">
        <v>427</v>
      </c>
      <c r="C10" s="38" t="str">
        <f>VLOOKUP(C7,'BASE DATOS'!A1:J110,2,FALSE)</f>
        <v>MAQ840621I76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477 730 1264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5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1959</v>
      </c>
      <c r="C13" s="1679"/>
      <c r="D13" s="1679"/>
      <c r="E13" s="60">
        <v>1</v>
      </c>
      <c r="F13" s="60" t="s">
        <v>449</v>
      </c>
      <c r="G13" s="62">
        <v>587.78</v>
      </c>
      <c r="H13" s="56">
        <f>+E13*G13</f>
        <v>587.78</v>
      </c>
    </row>
    <row r="14" spans="2:8" s="57" customFormat="1" ht="18.75" x14ac:dyDescent="0.3">
      <c r="B14" s="2879" t="s">
        <v>1960</v>
      </c>
      <c r="C14" s="2880"/>
      <c r="D14" s="2880"/>
      <c r="E14" s="1576">
        <v>1</v>
      </c>
      <c r="F14" s="1576" t="s">
        <v>449</v>
      </c>
      <c r="G14" s="1577">
        <v>1268.0999999999999</v>
      </c>
      <c r="H14" s="1574">
        <f>+E14*G14</f>
        <v>1268.0999999999999</v>
      </c>
    </row>
    <row r="15" spans="2:8" s="57" customFormat="1" ht="18.75" x14ac:dyDescent="0.3">
      <c r="B15" s="2886" t="s">
        <v>1291</v>
      </c>
      <c r="C15" s="2887"/>
      <c r="D15" s="2887"/>
      <c r="E15" s="1576"/>
      <c r="F15" s="1576"/>
      <c r="G15" s="1577"/>
      <c r="H15" s="1574">
        <f t="shared" ref="H15:H24" si="0">+E15*G15</f>
        <v>0</v>
      </c>
    </row>
    <row r="16" spans="2:8" s="57" customFormat="1" ht="18.75" x14ac:dyDescent="0.3">
      <c r="B16" s="2879" t="s">
        <v>1959</v>
      </c>
      <c r="C16" s="2880"/>
      <c r="D16" s="2880"/>
      <c r="E16" s="1576">
        <v>1</v>
      </c>
      <c r="F16" s="1576" t="s">
        <v>449</v>
      </c>
      <c r="G16" s="1577">
        <v>587.78</v>
      </c>
      <c r="H16" s="1574">
        <f t="shared" si="0"/>
        <v>587.78</v>
      </c>
    </row>
    <row r="17" spans="2:8" s="57" customFormat="1" ht="18.75" x14ac:dyDescent="0.3">
      <c r="B17" s="2879" t="s">
        <v>1960</v>
      </c>
      <c r="C17" s="2880"/>
      <c r="D17" s="2880"/>
      <c r="E17" s="1576">
        <v>1</v>
      </c>
      <c r="F17" s="1576" t="s">
        <v>449</v>
      </c>
      <c r="G17" s="1577">
        <v>1268.0999999999999</v>
      </c>
      <c r="H17" s="1574">
        <f t="shared" si="0"/>
        <v>1268.0999999999999</v>
      </c>
    </row>
    <row r="18" spans="2:8" s="57" customFormat="1" ht="18.75" x14ac:dyDescent="0.3">
      <c r="B18" s="2886" t="s">
        <v>703</v>
      </c>
      <c r="C18" s="2887"/>
      <c r="D18" s="2887"/>
      <c r="E18" s="1576"/>
      <c r="F18" s="1576"/>
      <c r="G18" s="1577"/>
      <c r="H18" s="1574">
        <f t="shared" si="0"/>
        <v>0</v>
      </c>
    </row>
    <row r="19" spans="2:8" s="57" customFormat="1" ht="18.75" x14ac:dyDescent="0.3">
      <c r="B19" s="2879"/>
      <c r="C19" s="2880"/>
      <c r="D19" s="2880"/>
      <c r="E19" s="1576"/>
      <c r="F19" s="1576"/>
      <c r="G19" s="1577"/>
      <c r="H19" s="1574">
        <f t="shared" si="0"/>
        <v>0</v>
      </c>
    </row>
    <row r="20" spans="2:8" s="57" customFormat="1" ht="18.75" x14ac:dyDescent="0.3">
      <c r="B20" s="2879"/>
      <c r="C20" s="2880"/>
      <c r="D20" s="2880"/>
      <c r="E20" s="1576"/>
      <c r="F20" s="1576"/>
      <c r="G20" s="1577"/>
      <c r="H20" s="1574">
        <f t="shared" si="0"/>
        <v>0</v>
      </c>
    </row>
    <row r="21" spans="2:8" s="57" customFormat="1" ht="18.75" x14ac:dyDescent="0.3">
      <c r="B21" s="2879"/>
      <c r="C21" s="2880"/>
      <c r="D21" s="2880"/>
      <c r="E21" s="1576"/>
      <c r="F21" s="1576"/>
      <c r="G21" s="1577"/>
      <c r="H21" s="1574">
        <f t="shared" si="0"/>
        <v>0</v>
      </c>
    </row>
    <row r="22" spans="2:8" s="57" customFormat="1" ht="18.75" x14ac:dyDescent="0.3">
      <c r="B22" s="2879"/>
      <c r="C22" s="2880"/>
      <c r="D22" s="2880"/>
      <c r="E22" s="1576"/>
      <c r="F22" s="1576"/>
      <c r="G22" s="1577"/>
      <c r="H22" s="1574">
        <f t="shared" si="0"/>
        <v>0</v>
      </c>
    </row>
    <row r="23" spans="2:8" s="57" customFormat="1" ht="18.75" x14ac:dyDescent="0.3">
      <c r="B23" s="2879"/>
      <c r="C23" s="2880"/>
      <c r="D23" s="2880"/>
      <c r="E23" s="1576"/>
      <c r="F23" s="1576"/>
      <c r="G23" s="1577"/>
      <c r="H23" s="1574">
        <f t="shared" si="0"/>
        <v>0</v>
      </c>
    </row>
    <row r="24" spans="2:8" s="57" customFormat="1" ht="18.75" x14ac:dyDescent="0.3">
      <c r="B24" s="2879"/>
      <c r="C24" s="2880"/>
      <c r="D24" s="2880"/>
      <c r="E24" s="1576"/>
      <c r="F24" s="1576"/>
      <c r="G24" s="1577"/>
      <c r="H24" s="1574">
        <f t="shared" si="0"/>
        <v>0</v>
      </c>
    </row>
    <row r="25" spans="2:8" s="57" customFormat="1" ht="18.75" x14ac:dyDescent="0.3">
      <c r="B25" s="2879"/>
      <c r="C25" s="2880"/>
      <c r="D25" s="2880"/>
      <c r="E25" s="1576"/>
      <c r="F25" s="1576"/>
      <c r="G25" s="1577"/>
      <c r="H25" s="157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882"/>
      <c r="C33" s="2883"/>
      <c r="D33" s="2883"/>
      <c r="E33" s="1570"/>
      <c r="F33" s="1570"/>
      <c r="G33" s="1570"/>
      <c r="H33" s="1572"/>
    </row>
    <row r="34" spans="2:8" x14ac:dyDescent="0.25">
      <c r="B34" s="2882"/>
      <c r="C34" s="2883"/>
      <c r="D34" s="2883"/>
      <c r="E34" s="1570"/>
      <c r="F34" s="1570"/>
      <c r="G34" s="1570"/>
      <c r="H34" s="1572"/>
    </row>
    <row r="35" spans="2:8" ht="15.75" thickBot="1" x14ac:dyDescent="0.3">
      <c r="B35" s="2884"/>
      <c r="C35" s="2885"/>
      <c r="D35" s="2885"/>
      <c r="E35" s="1571"/>
      <c r="F35" s="1571"/>
      <c r="G35" s="1571"/>
      <c r="H35" s="1573"/>
    </row>
    <row r="36" spans="2:8" ht="18.75" x14ac:dyDescent="0.3">
      <c r="G36" s="48" t="s">
        <v>443</v>
      </c>
      <c r="H36" s="64">
        <f>SUM(H13:H25)</f>
        <v>3711.7599999999998</v>
      </c>
    </row>
    <row r="37" spans="2:8" ht="18.75" x14ac:dyDescent="0.3">
      <c r="G37" s="48" t="s">
        <v>444</v>
      </c>
      <c r="H37" s="64">
        <f>+H36*0.16</f>
        <v>593.88159999999993</v>
      </c>
    </row>
    <row r="38" spans="2:8" ht="19.5" thickBot="1" x14ac:dyDescent="0.35">
      <c r="G38" s="49" t="s">
        <v>445</v>
      </c>
      <c r="H38" s="65">
        <f>+H36+H37</f>
        <v>4305.6415999999999</v>
      </c>
    </row>
    <row r="40" spans="2:8" x14ac:dyDescent="0.25">
      <c r="B40" s="2872"/>
      <c r="C40" s="2872"/>
      <c r="D40" s="2872"/>
      <c r="E40" s="2872"/>
      <c r="F40" s="2872"/>
    </row>
    <row r="41" spans="2:8" x14ac:dyDescent="0.25">
      <c r="B41" s="2872"/>
      <c r="C41" s="2872"/>
      <c r="D41" s="2872"/>
      <c r="E41" s="2872"/>
      <c r="F41" s="2872"/>
    </row>
    <row r="42" spans="2:8" x14ac:dyDescent="0.25">
      <c r="B42" s="2881" t="s">
        <v>446</v>
      </c>
      <c r="C42" s="2881"/>
      <c r="D42" s="2881"/>
      <c r="E42" s="2881" t="s">
        <v>447</v>
      </c>
      <c r="F42" s="2881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499984740745262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85546875" style="32" customWidth="1"/>
    <col min="4" max="4" width="16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-1980</v>
      </c>
      <c r="E5" s="1556" t="s">
        <v>421</v>
      </c>
      <c r="F5" s="33" t="str">
        <f>VLOOKUP(F6,OBRAS!A1:B25,2,FALSE)</f>
        <v>VALENC, ENSINO, TAJO</v>
      </c>
      <c r="G5" s="1670" t="s">
        <v>423</v>
      </c>
      <c r="H5" s="1674">
        <v>46186</v>
      </c>
    </row>
    <row r="6" spans="2:8" ht="15.75" thickBot="1" x14ac:dyDescent="0.3">
      <c r="B6" s="1669"/>
      <c r="C6" s="1671"/>
      <c r="D6" s="1673"/>
      <c r="E6" s="1557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86</v>
      </c>
      <c r="D7" s="36"/>
      <c r="E7" s="36"/>
      <c r="F7" s="35" t="s">
        <v>429</v>
      </c>
      <c r="G7" s="36" t="str">
        <f>VLOOKUP(C7,'BASE DATOS'!A1:J107,7,FALSE)</f>
        <v>ventasfiltraciona@hotmail.com</v>
      </c>
      <c r="H7" s="41"/>
    </row>
    <row r="8" spans="2:8" x14ac:dyDescent="0.25">
      <c r="B8" s="40" t="s">
        <v>425</v>
      </c>
      <c r="C8" s="38" t="str">
        <f>VLOOKUP(C7,'BASE DATOS'!A1:J108,3,FALSE)</f>
        <v>AV. IRRIGACION #111-BIS COL. ALFREDO VAZQUEZ BONFIL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GAPA741116TQ6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461 1114659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5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1961</v>
      </c>
      <c r="C13" s="1679"/>
      <c r="D13" s="1679"/>
      <c r="E13" s="60">
        <v>2</v>
      </c>
      <c r="F13" s="60" t="s">
        <v>449</v>
      </c>
      <c r="G13" s="62">
        <v>1681.04</v>
      </c>
      <c r="H13" s="56">
        <f>+E13*G13</f>
        <v>3362.08</v>
      </c>
    </row>
    <row r="14" spans="2:8" s="57" customFormat="1" ht="18.75" x14ac:dyDescent="0.3">
      <c r="B14" s="2886" t="s">
        <v>1962</v>
      </c>
      <c r="C14" s="2887"/>
      <c r="D14" s="2887"/>
      <c r="E14" s="1576"/>
      <c r="F14" s="1576"/>
      <c r="G14" s="1577"/>
      <c r="H14" s="1574">
        <f>+E14*G14</f>
        <v>0</v>
      </c>
    </row>
    <row r="15" spans="2:8" s="57" customFormat="1" ht="18.75" x14ac:dyDescent="0.3">
      <c r="B15" s="2879"/>
      <c r="C15" s="2880"/>
      <c r="D15" s="2880"/>
      <c r="E15" s="1576"/>
      <c r="F15" s="1576"/>
      <c r="G15" s="1577"/>
      <c r="H15" s="1574">
        <f t="shared" ref="H15:H24" si="0">+E15*G15</f>
        <v>0</v>
      </c>
    </row>
    <row r="16" spans="2:8" s="57" customFormat="1" ht="18.75" x14ac:dyDescent="0.3">
      <c r="B16" s="2879"/>
      <c r="C16" s="2880"/>
      <c r="D16" s="2880"/>
      <c r="E16" s="1576"/>
      <c r="F16" s="1576"/>
      <c r="G16" s="1577"/>
      <c r="H16" s="1574">
        <f t="shared" si="0"/>
        <v>0</v>
      </c>
    </row>
    <row r="17" spans="2:8" s="57" customFormat="1" ht="18.75" x14ac:dyDescent="0.3">
      <c r="B17" s="2879"/>
      <c r="C17" s="2880"/>
      <c r="D17" s="2880"/>
      <c r="E17" s="1576"/>
      <c r="F17" s="1576"/>
      <c r="G17" s="1577"/>
      <c r="H17" s="1574">
        <f t="shared" si="0"/>
        <v>0</v>
      </c>
    </row>
    <row r="18" spans="2:8" s="57" customFormat="1" ht="18.75" x14ac:dyDescent="0.3">
      <c r="B18" s="2879"/>
      <c r="C18" s="2880"/>
      <c r="D18" s="2880"/>
      <c r="E18" s="1576"/>
      <c r="F18" s="1576"/>
      <c r="G18" s="1577"/>
      <c r="H18" s="1574">
        <f t="shared" si="0"/>
        <v>0</v>
      </c>
    </row>
    <row r="19" spans="2:8" s="57" customFormat="1" ht="18.75" x14ac:dyDescent="0.3">
      <c r="B19" s="2879"/>
      <c r="C19" s="2880"/>
      <c r="D19" s="2880"/>
      <c r="E19" s="1576"/>
      <c r="F19" s="1576"/>
      <c r="G19" s="1577"/>
      <c r="H19" s="1574">
        <f t="shared" si="0"/>
        <v>0</v>
      </c>
    </row>
    <row r="20" spans="2:8" s="57" customFormat="1" ht="18.75" x14ac:dyDescent="0.3">
      <c r="B20" s="2879"/>
      <c r="C20" s="2880"/>
      <c r="D20" s="2880"/>
      <c r="E20" s="1576"/>
      <c r="F20" s="1576"/>
      <c r="G20" s="1577"/>
      <c r="H20" s="1574">
        <f t="shared" si="0"/>
        <v>0</v>
      </c>
    </row>
    <row r="21" spans="2:8" s="57" customFormat="1" ht="18.75" x14ac:dyDescent="0.3">
      <c r="B21" s="2879"/>
      <c r="C21" s="2880"/>
      <c r="D21" s="2880"/>
      <c r="E21" s="1576"/>
      <c r="F21" s="1576"/>
      <c r="G21" s="1577"/>
      <c r="H21" s="1574">
        <f t="shared" si="0"/>
        <v>0</v>
      </c>
    </row>
    <row r="22" spans="2:8" s="57" customFormat="1" ht="18.75" x14ac:dyDescent="0.3">
      <c r="B22" s="2879"/>
      <c r="C22" s="2880"/>
      <c r="D22" s="2880"/>
      <c r="E22" s="1576"/>
      <c r="F22" s="1576"/>
      <c r="G22" s="1577"/>
      <c r="H22" s="1574">
        <f t="shared" si="0"/>
        <v>0</v>
      </c>
    </row>
    <row r="23" spans="2:8" s="57" customFormat="1" ht="18.75" x14ac:dyDescent="0.3">
      <c r="B23" s="2879"/>
      <c r="C23" s="2880"/>
      <c r="D23" s="2880"/>
      <c r="E23" s="1576"/>
      <c r="F23" s="1576"/>
      <c r="G23" s="1577"/>
      <c r="H23" s="1574">
        <f t="shared" si="0"/>
        <v>0</v>
      </c>
    </row>
    <row r="24" spans="2:8" s="57" customFormat="1" ht="18.75" x14ac:dyDescent="0.3">
      <c r="B24" s="2879"/>
      <c r="C24" s="2880"/>
      <c r="D24" s="2880"/>
      <c r="E24" s="1576"/>
      <c r="F24" s="1576"/>
      <c r="G24" s="1577"/>
      <c r="H24" s="1574">
        <f t="shared" si="0"/>
        <v>0</v>
      </c>
    </row>
    <row r="25" spans="2:8" s="57" customFormat="1" ht="18.75" x14ac:dyDescent="0.3">
      <c r="B25" s="2879"/>
      <c r="C25" s="2880"/>
      <c r="D25" s="2880"/>
      <c r="E25" s="1576"/>
      <c r="F25" s="1576"/>
      <c r="G25" s="1577"/>
      <c r="H25" s="157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882"/>
      <c r="C33" s="2883"/>
      <c r="D33" s="2883"/>
      <c r="E33" s="1570"/>
      <c r="F33" s="1570"/>
      <c r="G33" s="1570"/>
      <c r="H33" s="1572"/>
    </row>
    <row r="34" spans="2:8" x14ac:dyDescent="0.25">
      <c r="B34" s="2882"/>
      <c r="C34" s="2883"/>
      <c r="D34" s="2883"/>
      <c r="E34" s="1570"/>
      <c r="F34" s="1570"/>
      <c r="G34" s="1570"/>
      <c r="H34" s="1572"/>
    </row>
    <row r="35" spans="2:8" ht="15.75" thickBot="1" x14ac:dyDescent="0.3">
      <c r="B35" s="2884"/>
      <c r="C35" s="2885"/>
      <c r="D35" s="2885"/>
      <c r="E35" s="1571"/>
      <c r="F35" s="1571"/>
      <c r="G35" s="1571"/>
      <c r="H35" s="1573"/>
    </row>
    <row r="36" spans="2:8" ht="18.75" x14ac:dyDescent="0.3">
      <c r="G36" s="48" t="s">
        <v>443</v>
      </c>
      <c r="H36" s="64">
        <f>SUM(H13:H25)</f>
        <v>3362.08</v>
      </c>
    </row>
    <row r="37" spans="2:8" ht="18.75" x14ac:dyDescent="0.3">
      <c r="G37" s="48" t="s">
        <v>444</v>
      </c>
      <c r="H37" s="64">
        <f>+H36*0.16</f>
        <v>537.93280000000004</v>
      </c>
    </row>
    <row r="38" spans="2:8" ht="19.5" thickBot="1" x14ac:dyDescent="0.35">
      <c r="G38" s="49" t="s">
        <v>445</v>
      </c>
      <c r="H38" s="65">
        <f>+H36+H37</f>
        <v>3900.0128</v>
      </c>
    </row>
    <row r="40" spans="2:8" x14ac:dyDescent="0.25">
      <c r="B40" s="2872"/>
      <c r="C40" s="2872"/>
      <c r="D40" s="2872"/>
      <c r="E40" s="2872"/>
      <c r="F40" s="2872"/>
    </row>
    <row r="41" spans="2:8" x14ac:dyDescent="0.25">
      <c r="B41" s="2872"/>
      <c r="C41" s="2872"/>
      <c r="D41" s="2872"/>
      <c r="E41" s="2872"/>
      <c r="F41" s="2872"/>
    </row>
    <row r="42" spans="2:8" x14ac:dyDescent="0.25">
      <c r="B42" s="2881" t="s">
        <v>446</v>
      </c>
      <c r="C42" s="2881"/>
      <c r="D42" s="2881"/>
      <c r="E42" s="2881" t="s">
        <v>447</v>
      </c>
      <c r="F42" s="2881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6666FF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4" width="16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-1981</v>
      </c>
      <c r="E5" s="1556" t="s">
        <v>421</v>
      </c>
      <c r="F5" s="33" t="str">
        <f>VLOOKUP(F6,OBRAS!A1:B25,2,FALSE)</f>
        <v>VALENC, ENSINO, TAJO</v>
      </c>
      <c r="G5" s="1670" t="s">
        <v>423</v>
      </c>
      <c r="H5" s="1674">
        <v>46188</v>
      </c>
    </row>
    <row r="6" spans="2:8" ht="15.75" thickBot="1" x14ac:dyDescent="0.3">
      <c r="B6" s="1669"/>
      <c r="C6" s="1671"/>
      <c r="D6" s="1673"/>
      <c r="E6" s="1557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69</v>
      </c>
      <c r="D7" s="36"/>
      <c r="E7" s="36"/>
      <c r="F7" s="35" t="s">
        <v>429</v>
      </c>
      <c r="G7" s="36" t="str">
        <f>VLOOKUP(C7,'BASE DATOS'!A1:J107,7,FALSE)</f>
        <v>venta.cir@gmail.com</v>
      </c>
      <c r="H7" s="41"/>
    </row>
    <row r="8" spans="2:8" x14ac:dyDescent="0.25">
      <c r="B8" s="40" t="s">
        <v>425</v>
      </c>
      <c r="C8" s="38" t="str">
        <f>VLOOKUP(C7,'BASE DATOS'!A1:J108,3,FALSE)</f>
        <v>AV. PROLONGACION IRRIGACION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MCI2203021B2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461 2306541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58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1963</v>
      </c>
      <c r="C13" s="1679"/>
      <c r="D13" s="1679"/>
      <c r="E13" s="60">
        <v>4</v>
      </c>
      <c r="F13" s="60" t="s">
        <v>449</v>
      </c>
      <c r="G13" s="62">
        <v>2366.3793000000001</v>
      </c>
      <c r="H13" s="56">
        <f>+E13*G13</f>
        <v>9465.5172000000002</v>
      </c>
    </row>
    <row r="14" spans="2:8" s="57" customFormat="1" ht="18.75" x14ac:dyDescent="0.3">
      <c r="B14" s="2879" t="s">
        <v>1775</v>
      </c>
      <c r="C14" s="2880"/>
      <c r="D14" s="2880"/>
      <c r="E14" s="1576">
        <v>4</v>
      </c>
      <c r="F14" s="1576" t="s">
        <v>449</v>
      </c>
      <c r="G14" s="1577">
        <v>4.3102999999999998</v>
      </c>
      <c r="H14" s="1574">
        <f>+E14*G14</f>
        <v>17.241199999999999</v>
      </c>
    </row>
    <row r="15" spans="2:8" s="57" customFormat="1" ht="18.75" x14ac:dyDescent="0.3">
      <c r="B15" s="2879" t="s">
        <v>1173</v>
      </c>
      <c r="C15" s="2880"/>
      <c r="D15" s="2880"/>
      <c r="E15" s="1576">
        <v>1</v>
      </c>
      <c r="F15" s="1576" t="s">
        <v>462</v>
      </c>
      <c r="G15" s="1577">
        <v>301.72410000000002</v>
      </c>
      <c r="H15" s="1574">
        <f t="shared" ref="H15:H24" si="0">+E15*G15</f>
        <v>301.72410000000002</v>
      </c>
    </row>
    <row r="16" spans="2:8" s="57" customFormat="1" ht="18.75" x14ac:dyDescent="0.3">
      <c r="B16" s="2886" t="s">
        <v>988</v>
      </c>
      <c r="C16" s="2887"/>
      <c r="D16" s="2887"/>
      <c r="E16" s="1576"/>
      <c r="F16" s="1576"/>
      <c r="G16" s="1577"/>
      <c r="H16" s="1574">
        <f t="shared" si="0"/>
        <v>0</v>
      </c>
    </row>
    <row r="17" spans="2:8" s="57" customFormat="1" ht="18.75" x14ac:dyDescent="0.3">
      <c r="B17" s="2879"/>
      <c r="C17" s="2880"/>
      <c r="D17" s="2880"/>
      <c r="E17" s="1576"/>
      <c r="F17" s="1576"/>
      <c r="G17" s="1577"/>
      <c r="H17" s="1574">
        <f t="shared" si="0"/>
        <v>0</v>
      </c>
    </row>
    <row r="18" spans="2:8" s="57" customFormat="1" ht="18.75" x14ac:dyDescent="0.3">
      <c r="B18" s="2879"/>
      <c r="C18" s="2880"/>
      <c r="D18" s="2880"/>
      <c r="E18" s="1576"/>
      <c r="F18" s="1576"/>
      <c r="G18" s="1577"/>
      <c r="H18" s="1574">
        <f t="shared" si="0"/>
        <v>0</v>
      </c>
    </row>
    <row r="19" spans="2:8" s="57" customFormat="1" ht="18.75" x14ac:dyDescent="0.3">
      <c r="B19" s="2879"/>
      <c r="C19" s="2880"/>
      <c r="D19" s="2880"/>
      <c r="E19" s="1576"/>
      <c r="F19" s="1576"/>
      <c r="G19" s="1577"/>
      <c r="H19" s="1574">
        <f t="shared" si="0"/>
        <v>0</v>
      </c>
    </row>
    <row r="20" spans="2:8" s="57" customFormat="1" ht="18.75" x14ac:dyDescent="0.3">
      <c r="B20" s="2879"/>
      <c r="C20" s="2880"/>
      <c r="D20" s="2880"/>
      <c r="E20" s="1576"/>
      <c r="F20" s="1576"/>
      <c r="G20" s="1577"/>
      <c r="H20" s="1574">
        <f t="shared" si="0"/>
        <v>0</v>
      </c>
    </row>
    <row r="21" spans="2:8" s="57" customFormat="1" ht="18.75" x14ac:dyDescent="0.3">
      <c r="B21" s="2879"/>
      <c r="C21" s="2880"/>
      <c r="D21" s="2880"/>
      <c r="E21" s="1576"/>
      <c r="F21" s="1576"/>
      <c r="G21" s="1577"/>
      <c r="H21" s="1574">
        <f t="shared" si="0"/>
        <v>0</v>
      </c>
    </row>
    <row r="22" spans="2:8" s="57" customFormat="1" ht="18.75" x14ac:dyDescent="0.3">
      <c r="B22" s="2879"/>
      <c r="C22" s="2880"/>
      <c r="D22" s="2880"/>
      <c r="E22" s="1576"/>
      <c r="F22" s="1576"/>
      <c r="G22" s="1577"/>
      <c r="H22" s="1574">
        <f t="shared" si="0"/>
        <v>0</v>
      </c>
    </row>
    <row r="23" spans="2:8" s="57" customFormat="1" ht="18.75" x14ac:dyDescent="0.3">
      <c r="B23" s="2879"/>
      <c r="C23" s="2880"/>
      <c r="D23" s="2880"/>
      <c r="E23" s="1576"/>
      <c r="F23" s="1576"/>
      <c r="G23" s="1577"/>
      <c r="H23" s="1574">
        <f t="shared" si="0"/>
        <v>0</v>
      </c>
    </row>
    <row r="24" spans="2:8" s="57" customFormat="1" ht="18.75" x14ac:dyDescent="0.3">
      <c r="B24" s="2879"/>
      <c r="C24" s="2880"/>
      <c r="D24" s="2880"/>
      <c r="E24" s="1576"/>
      <c r="F24" s="1576"/>
      <c r="G24" s="1577"/>
      <c r="H24" s="1574">
        <f t="shared" si="0"/>
        <v>0</v>
      </c>
    </row>
    <row r="25" spans="2:8" s="57" customFormat="1" ht="18.75" x14ac:dyDescent="0.3">
      <c r="B25" s="2879"/>
      <c r="C25" s="2880"/>
      <c r="D25" s="2880"/>
      <c r="E25" s="1576"/>
      <c r="F25" s="1576"/>
      <c r="G25" s="1577"/>
      <c r="H25" s="1575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882"/>
      <c r="C33" s="2883"/>
      <c r="D33" s="2883"/>
      <c r="E33" s="1570"/>
      <c r="F33" s="1570"/>
      <c r="G33" s="1570"/>
      <c r="H33" s="1572"/>
    </row>
    <row r="34" spans="2:8" x14ac:dyDescent="0.25">
      <c r="B34" s="2882"/>
      <c r="C34" s="2883"/>
      <c r="D34" s="2883"/>
      <c r="E34" s="1570"/>
      <c r="F34" s="1570"/>
      <c r="G34" s="1570"/>
      <c r="H34" s="1572"/>
    </row>
    <row r="35" spans="2:8" ht="15.75" thickBot="1" x14ac:dyDescent="0.3">
      <c r="B35" s="2884"/>
      <c r="C35" s="2885"/>
      <c r="D35" s="2885"/>
      <c r="E35" s="1571"/>
      <c r="F35" s="1571"/>
      <c r="G35" s="1571"/>
      <c r="H35" s="1573"/>
    </row>
    <row r="36" spans="2:8" ht="18.75" x14ac:dyDescent="0.3">
      <c r="G36" s="48" t="s">
        <v>443</v>
      </c>
      <c r="H36" s="64">
        <f>SUM(H13:H25)</f>
        <v>9784.4825000000001</v>
      </c>
    </row>
    <row r="37" spans="2:8" ht="18.75" x14ac:dyDescent="0.3">
      <c r="G37" s="48" t="s">
        <v>444</v>
      </c>
      <c r="H37" s="64">
        <f>+H36*0.16</f>
        <v>1565.5172</v>
      </c>
    </row>
    <row r="38" spans="2:8" ht="19.5" thickBot="1" x14ac:dyDescent="0.35">
      <c r="G38" s="49" t="s">
        <v>445</v>
      </c>
      <c r="H38" s="65">
        <f>+H36+H37</f>
        <v>11349.9997</v>
      </c>
    </row>
    <row r="40" spans="2:8" x14ac:dyDescent="0.25">
      <c r="B40" s="2872"/>
      <c r="C40" s="2872"/>
      <c r="D40" s="2872"/>
      <c r="E40" s="2872"/>
      <c r="F40" s="2872"/>
    </row>
    <row r="41" spans="2:8" x14ac:dyDescent="0.25">
      <c r="B41" s="2872"/>
      <c r="C41" s="2872"/>
      <c r="D41" s="2872"/>
      <c r="E41" s="2872"/>
      <c r="F41" s="2872"/>
    </row>
    <row r="42" spans="2:8" x14ac:dyDescent="0.25">
      <c r="B42" s="2881" t="s">
        <v>446</v>
      </c>
      <c r="C42" s="2881"/>
      <c r="D42" s="2881"/>
      <c r="E42" s="2881" t="s">
        <v>447</v>
      </c>
      <c r="F42" s="2881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6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1964</v>
      </c>
      <c r="E5" s="1567" t="s">
        <v>421</v>
      </c>
      <c r="F5" s="33" t="str">
        <f>VLOOKUP(F6,OBRAS!A1:B25,2,FALSE)</f>
        <v>EL ENSINO</v>
      </c>
      <c r="G5" s="1670" t="s">
        <v>423</v>
      </c>
      <c r="H5" s="1674">
        <v>46189</v>
      </c>
    </row>
    <row r="6" spans="2:8" ht="15.75" thickBot="1" x14ac:dyDescent="0.3">
      <c r="B6" s="1669"/>
      <c r="C6" s="1671"/>
      <c r="D6" s="1673"/>
      <c r="E6" s="1568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1528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 xml:space="preserve">BLVD. JUAN JOSE TORRES LANDA OTE #6404 </v>
      </c>
      <c r="D8" s="38"/>
      <c r="E8" s="38"/>
      <c r="F8" s="37" t="s">
        <v>430</v>
      </c>
      <c r="G8" s="38" t="str">
        <f>VLOOKUP(C7,'BASE DATOS'!A1:J108,8,FALSE)</f>
        <v>BATERIAS</v>
      </c>
      <c r="H8" s="42"/>
    </row>
    <row r="9" spans="2:8" x14ac:dyDescent="0.25">
      <c r="B9" s="40" t="s">
        <v>426</v>
      </c>
      <c r="C9" s="38" t="str">
        <f>VLOOKUP(C7,'BASE DATOS'!A1:J109,4,FALSE)</f>
        <v>ACAMBARO, GTO</v>
      </c>
      <c r="D9" s="38"/>
      <c r="E9" s="38"/>
      <c r="F9" s="37" t="s">
        <v>431</v>
      </c>
      <c r="G9" s="50">
        <f>VLOOKUP(C7,'BASE DATOS'!A1:J109,9,FALSE)</f>
        <v>37530</v>
      </c>
      <c r="H9" s="42"/>
    </row>
    <row r="10" spans="2:8" x14ac:dyDescent="0.25">
      <c r="B10" s="40" t="s">
        <v>427</v>
      </c>
      <c r="C10" s="38" t="str">
        <f>VLOOKUP(C7,'BASE DATOS'!A1:J110,2,FALSE)</f>
        <v>EBA110713CN6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461 1048295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6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1965</v>
      </c>
      <c r="C13" s="1679"/>
      <c r="D13" s="1679"/>
      <c r="E13" s="60">
        <v>1</v>
      </c>
      <c r="F13" s="60" t="s">
        <v>449</v>
      </c>
      <c r="G13" s="62">
        <v>5659.4827586206902</v>
      </c>
      <c r="H13" s="56">
        <f>+E13*G13</f>
        <v>5659.4827586206902</v>
      </c>
    </row>
    <row r="14" spans="2:8" s="57" customFormat="1" ht="18.75" x14ac:dyDescent="0.3">
      <c r="B14" s="2895" t="s">
        <v>1966</v>
      </c>
      <c r="C14" s="2896"/>
      <c r="D14" s="2896"/>
      <c r="E14" s="1587"/>
      <c r="F14" s="1587"/>
      <c r="G14" s="1588"/>
      <c r="H14" s="1585">
        <f>+E14*G14</f>
        <v>0</v>
      </c>
    </row>
    <row r="15" spans="2:8" s="57" customFormat="1" ht="18.75" x14ac:dyDescent="0.3">
      <c r="B15" s="2895" t="s">
        <v>1967</v>
      </c>
      <c r="C15" s="2896"/>
      <c r="D15" s="2896"/>
      <c r="E15" s="1587"/>
      <c r="F15" s="1587"/>
      <c r="G15" s="1588"/>
      <c r="H15" s="1585">
        <f t="shared" ref="H15:H24" si="0">+E15*G15</f>
        <v>0</v>
      </c>
    </row>
    <row r="16" spans="2:8" s="57" customFormat="1" ht="18.75" x14ac:dyDescent="0.3">
      <c r="B16" s="2893"/>
      <c r="C16" s="2894"/>
      <c r="D16" s="2894"/>
      <c r="E16" s="1587"/>
      <c r="F16" s="1587"/>
      <c r="G16" s="1588"/>
      <c r="H16" s="1585">
        <f t="shared" si="0"/>
        <v>0</v>
      </c>
    </row>
    <row r="17" spans="2:8" s="57" customFormat="1" ht="18.75" x14ac:dyDescent="0.3">
      <c r="B17" s="2893"/>
      <c r="C17" s="2894"/>
      <c r="D17" s="2894"/>
      <c r="E17" s="1587"/>
      <c r="F17" s="1587"/>
      <c r="G17" s="1588"/>
      <c r="H17" s="1585">
        <f t="shared" si="0"/>
        <v>0</v>
      </c>
    </row>
    <row r="18" spans="2:8" s="57" customFormat="1" ht="18.75" x14ac:dyDescent="0.3">
      <c r="B18" s="2893"/>
      <c r="C18" s="2894"/>
      <c r="D18" s="2894"/>
      <c r="E18" s="1587"/>
      <c r="F18" s="1587"/>
      <c r="G18" s="1588"/>
      <c r="H18" s="1585">
        <f t="shared" si="0"/>
        <v>0</v>
      </c>
    </row>
    <row r="19" spans="2:8" s="57" customFormat="1" ht="18.75" x14ac:dyDescent="0.3">
      <c r="B19" s="2893"/>
      <c r="C19" s="2894"/>
      <c r="D19" s="2894"/>
      <c r="E19" s="1587"/>
      <c r="F19" s="1587"/>
      <c r="G19" s="1588"/>
      <c r="H19" s="1585">
        <f t="shared" si="0"/>
        <v>0</v>
      </c>
    </row>
    <row r="20" spans="2:8" s="57" customFormat="1" ht="18.75" x14ac:dyDescent="0.3">
      <c r="B20" s="2893"/>
      <c r="C20" s="2894"/>
      <c r="D20" s="2894"/>
      <c r="E20" s="1587"/>
      <c r="F20" s="1587"/>
      <c r="G20" s="1588"/>
      <c r="H20" s="1585">
        <f t="shared" si="0"/>
        <v>0</v>
      </c>
    </row>
    <row r="21" spans="2:8" s="57" customFormat="1" ht="18.75" x14ac:dyDescent="0.3">
      <c r="B21" s="2893"/>
      <c r="C21" s="2894"/>
      <c r="D21" s="2894"/>
      <c r="E21" s="1587"/>
      <c r="F21" s="1587"/>
      <c r="G21" s="1588"/>
      <c r="H21" s="1585">
        <f t="shared" si="0"/>
        <v>0</v>
      </c>
    </row>
    <row r="22" spans="2:8" s="57" customFormat="1" ht="18.75" x14ac:dyDescent="0.3">
      <c r="B22" s="2893"/>
      <c r="C22" s="2894"/>
      <c r="D22" s="2894"/>
      <c r="E22" s="1587"/>
      <c r="F22" s="1587"/>
      <c r="G22" s="1588"/>
      <c r="H22" s="1585">
        <f t="shared" si="0"/>
        <v>0</v>
      </c>
    </row>
    <row r="23" spans="2:8" s="57" customFormat="1" ht="18.75" x14ac:dyDescent="0.3">
      <c r="B23" s="2893"/>
      <c r="C23" s="2894"/>
      <c r="D23" s="2894"/>
      <c r="E23" s="1587"/>
      <c r="F23" s="1587"/>
      <c r="G23" s="1588"/>
      <c r="H23" s="1585">
        <f t="shared" si="0"/>
        <v>0</v>
      </c>
    </row>
    <row r="24" spans="2:8" s="57" customFormat="1" ht="18.75" x14ac:dyDescent="0.3">
      <c r="B24" s="2893"/>
      <c r="C24" s="2894"/>
      <c r="D24" s="2894"/>
      <c r="E24" s="1587"/>
      <c r="F24" s="1587"/>
      <c r="G24" s="1588"/>
      <c r="H24" s="1585">
        <f t="shared" si="0"/>
        <v>0</v>
      </c>
    </row>
    <row r="25" spans="2:8" s="57" customFormat="1" ht="18.75" x14ac:dyDescent="0.3">
      <c r="B25" s="2893"/>
      <c r="C25" s="2894"/>
      <c r="D25" s="2894"/>
      <c r="E25" s="1587"/>
      <c r="F25" s="1587"/>
      <c r="G25" s="1588"/>
      <c r="H25" s="1586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889"/>
      <c r="C33" s="2890"/>
      <c r="D33" s="2890"/>
      <c r="E33" s="1581"/>
      <c r="F33" s="1581"/>
      <c r="G33" s="1581"/>
      <c r="H33" s="1583"/>
    </row>
    <row r="34" spans="2:8" x14ac:dyDescent="0.25">
      <c r="B34" s="2889"/>
      <c r="C34" s="2890"/>
      <c r="D34" s="2890"/>
      <c r="E34" s="1581"/>
      <c r="F34" s="1581"/>
      <c r="G34" s="1581"/>
      <c r="H34" s="1583"/>
    </row>
    <row r="35" spans="2:8" ht="15.75" thickBot="1" x14ac:dyDescent="0.3">
      <c r="B35" s="2891"/>
      <c r="C35" s="2892"/>
      <c r="D35" s="2892"/>
      <c r="E35" s="1582"/>
      <c r="F35" s="1582"/>
      <c r="G35" s="1582"/>
      <c r="H35" s="1584"/>
    </row>
    <row r="36" spans="2:8" ht="18.75" x14ac:dyDescent="0.3">
      <c r="G36" s="48" t="s">
        <v>443</v>
      </c>
      <c r="H36" s="64">
        <f>SUM(H13:H25)</f>
        <v>5659.4827586206902</v>
      </c>
    </row>
    <row r="37" spans="2:8" ht="18.75" x14ac:dyDescent="0.3">
      <c r="G37" s="48" t="s">
        <v>444</v>
      </c>
      <c r="H37" s="64">
        <f>+H36*0.16</f>
        <v>905.51724137931046</v>
      </c>
    </row>
    <row r="38" spans="2:8" ht="19.5" thickBot="1" x14ac:dyDescent="0.35">
      <c r="G38" s="49" t="s">
        <v>445</v>
      </c>
      <c r="H38" s="65">
        <f>+H36+H37</f>
        <v>6565.0000000000009</v>
      </c>
    </row>
    <row r="40" spans="2:8" x14ac:dyDescent="0.25">
      <c r="B40" s="2883"/>
      <c r="C40" s="2883"/>
      <c r="D40" s="2883"/>
      <c r="E40" s="2883"/>
      <c r="F40" s="2883"/>
    </row>
    <row r="41" spans="2:8" x14ac:dyDescent="0.25">
      <c r="B41" s="2883"/>
      <c r="C41" s="2883"/>
      <c r="D41" s="2883"/>
      <c r="E41" s="2883"/>
      <c r="F41" s="2883"/>
    </row>
    <row r="42" spans="2:8" x14ac:dyDescent="0.25">
      <c r="B42" s="2888" t="s">
        <v>446</v>
      </c>
      <c r="C42" s="2888"/>
      <c r="D42" s="2888"/>
      <c r="E42" s="2888" t="s">
        <v>447</v>
      </c>
      <c r="F42" s="2888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5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42578125" style="32" customWidth="1"/>
    <col min="4" max="4" width="15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1968</v>
      </c>
      <c r="E5" s="1578" t="s">
        <v>421</v>
      </c>
      <c r="F5" s="33" t="str">
        <f>VLOOKUP(F6,OBRAS!A1:B25,2,FALSE)</f>
        <v>EL ENSINO</v>
      </c>
      <c r="G5" s="1670" t="s">
        <v>423</v>
      </c>
      <c r="H5" s="1674">
        <v>46190</v>
      </c>
    </row>
    <row r="6" spans="2:8" ht="15.75" thickBot="1" x14ac:dyDescent="0.3">
      <c r="B6" s="1669"/>
      <c r="C6" s="1671"/>
      <c r="D6" s="1673"/>
      <c r="E6" s="1579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64</v>
      </c>
      <c r="D7" s="36"/>
      <c r="E7" s="36"/>
      <c r="F7" s="35" t="s">
        <v>429</v>
      </c>
      <c r="G7" s="36" t="str">
        <f>VLOOKUP(C7,'BASE DATOS'!A1:J107,7,FALSE)</f>
        <v>postventa@himoinsa.mx</v>
      </c>
      <c r="H7" s="41"/>
    </row>
    <row r="8" spans="2:8" x14ac:dyDescent="0.25">
      <c r="B8" s="40" t="s">
        <v>425</v>
      </c>
      <c r="C8" s="38" t="str">
        <f>VLOOKUP(C7,'BASE DATOS'!A1:J108,3,FALSE)</f>
        <v>AV. LAZARO CARDENAS #790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GUADALAJARA, JCO</v>
      </c>
      <c r="D9" s="38"/>
      <c r="E9" s="38"/>
      <c r="F9" s="37" t="s">
        <v>431</v>
      </c>
      <c r="G9" s="50">
        <f>VLOOKUP(C7,'BASE DATOS'!A1:J109,9,FALSE)</f>
        <v>44470</v>
      </c>
      <c r="H9" s="42"/>
    </row>
    <row r="10" spans="2:8" x14ac:dyDescent="0.25">
      <c r="B10" s="40" t="s">
        <v>427</v>
      </c>
      <c r="C10" s="38" t="str">
        <f>VLOOKUP(C7,'BASE DATOS'!A1:J110,2,FALSE)</f>
        <v>MGE061004ISA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33 17990365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80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1969</v>
      </c>
      <c r="C13" s="1679"/>
      <c r="D13" s="1679"/>
      <c r="E13" s="60">
        <v>1</v>
      </c>
      <c r="F13" s="60" t="s">
        <v>449</v>
      </c>
      <c r="G13" s="62">
        <v>174.44</v>
      </c>
      <c r="H13" s="56">
        <f>+E13*G13</f>
        <v>174.44</v>
      </c>
    </row>
    <row r="14" spans="2:8" s="57" customFormat="1" ht="18.75" x14ac:dyDescent="0.3">
      <c r="B14" s="2899" t="s">
        <v>814</v>
      </c>
      <c r="C14" s="2900"/>
      <c r="D14" s="2900"/>
      <c r="E14" s="1595"/>
      <c r="F14" s="1595"/>
      <c r="G14" s="1596"/>
      <c r="H14" s="1593">
        <f>+E14*G14</f>
        <v>0</v>
      </c>
    </row>
    <row r="15" spans="2:8" s="57" customFormat="1" ht="18.75" x14ac:dyDescent="0.3">
      <c r="B15" s="2897"/>
      <c r="C15" s="2898"/>
      <c r="D15" s="2898"/>
      <c r="E15" s="1595"/>
      <c r="F15" s="1595"/>
      <c r="G15" s="1596"/>
      <c r="H15" s="1593">
        <f t="shared" ref="H15:H24" si="0">+E15*G15</f>
        <v>0</v>
      </c>
    </row>
    <row r="16" spans="2:8" s="57" customFormat="1" ht="18.75" x14ac:dyDescent="0.3">
      <c r="B16" s="2897"/>
      <c r="C16" s="2898"/>
      <c r="D16" s="2898"/>
      <c r="E16" s="1595"/>
      <c r="F16" s="1595"/>
      <c r="G16" s="1596"/>
      <c r="H16" s="1593">
        <f t="shared" si="0"/>
        <v>0</v>
      </c>
    </row>
    <row r="17" spans="2:8" s="57" customFormat="1" ht="18.75" x14ac:dyDescent="0.3">
      <c r="B17" s="2897"/>
      <c r="C17" s="2898"/>
      <c r="D17" s="2898"/>
      <c r="E17" s="1595"/>
      <c r="F17" s="1595"/>
      <c r="G17" s="1596"/>
      <c r="H17" s="1593">
        <f t="shared" si="0"/>
        <v>0</v>
      </c>
    </row>
    <row r="18" spans="2:8" s="57" customFormat="1" ht="18.75" x14ac:dyDescent="0.3">
      <c r="B18" s="2897"/>
      <c r="C18" s="2898"/>
      <c r="D18" s="2898"/>
      <c r="E18" s="1595"/>
      <c r="F18" s="1595"/>
      <c r="G18" s="1596"/>
      <c r="H18" s="1593">
        <f t="shared" si="0"/>
        <v>0</v>
      </c>
    </row>
    <row r="19" spans="2:8" s="57" customFormat="1" ht="18.75" x14ac:dyDescent="0.3">
      <c r="B19" s="2897"/>
      <c r="C19" s="2898"/>
      <c r="D19" s="2898"/>
      <c r="E19" s="1595"/>
      <c r="F19" s="1595"/>
      <c r="G19" s="1596"/>
      <c r="H19" s="1593">
        <f t="shared" si="0"/>
        <v>0</v>
      </c>
    </row>
    <row r="20" spans="2:8" s="57" customFormat="1" ht="18.75" x14ac:dyDescent="0.3">
      <c r="B20" s="2897"/>
      <c r="C20" s="2898"/>
      <c r="D20" s="2898"/>
      <c r="E20" s="1595"/>
      <c r="F20" s="1595"/>
      <c r="G20" s="1596"/>
      <c r="H20" s="1593">
        <f t="shared" si="0"/>
        <v>0</v>
      </c>
    </row>
    <row r="21" spans="2:8" s="57" customFormat="1" ht="18.75" x14ac:dyDescent="0.3">
      <c r="B21" s="2897"/>
      <c r="C21" s="2898"/>
      <c r="D21" s="2898"/>
      <c r="E21" s="1595"/>
      <c r="F21" s="1595"/>
      <c r="G21" s="1596"/>
      <c r="H21" s="1593">
        <f t="shared" si="0"/>
        <v>0</v>
      </c>
    </row>
    <row r="22" spans="2:8" s="57" customFormat="1" ht="18.75" x14ac:dyDescent="0.3">
      <c r="B22" s="2897"/>
      <c r="C22" s="2898"/>
      <c r="D22" s="2898"/>
      <c r="E22" s="1595"/>
      <c r="F22" s="1595"/>
      <c r="G22" s="1596"/>
      <c r="H22" s="1593">
        <f t="shared" si="0"/>
        <v>0</v>
      </c>
    </row>
    <row r="23" spans="2:8" s="57" customFormat="1" ht="18.75" x14ac:dyDescent="0.3">
      <c r="B23" s="2897"/>
      <c r="C23" s="2898"/>
      <c r="D23" s="2898"/>
      <c r="E23" s="1595"/>
      <c r="F23" s="1595"/>
      <c r="G23" s="1596"/>
      <c r="H23" s="1593">
        <f t="shared" si="0"/>
        <v>0</v>
      </c>
    </row>
    <row r="24" spans="2:8" s="57" customFormat="1" ht="18.75" x14ac:dyDescent="0.3">
      <c r="B24" s="2897"/>
      <c r="C24" s="2898"/>
      <c r="D24" s="2898"/>
      <c r="E24" s="1595"/>
      <c r="F24" s="1595"/>
      <c r="G24" s="1596"/>
      <c r="H24" s="1593">
        <f t="shared" si="0"/>
        <v>0</v>
      </c>
    </row>
    <row r="25" spans="2:8" s="57" customFormat="1" ht="18.75" x14ac:dyDescent="0.3">
      <c r="B25" s="2897"/>
      <c r="C25" s="2898"/>
      <c r="D25" s="2898"/>
      <c r="E25" s="1595"/>
      <c r="F25" s="1595"/>
      <c r="G25" s="1596"/>
      <c r="H25" s="1594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02"/>
      <c r="C33" s="2903"/>
      <c r="D33" s="2903"/>
      <c r="E33" s="1589"/>
      <c r="F33" s="1589"/>
      <c r="G33" s="1589"/>
      <c r="H33" s="1591"/>
    </row>
    <row r="34" spans="2:8" x14ac:dyDescent="0.25">
      <c r="B34" s="2902"/>
      <c r="C34" s="2903"/>
      <c r="D34" s="2903"/>
      <c r="E34" s="1589"/>
      <c r="F34" s="1589"/>
      <c r="G34" s="1589"/>
      <c r="H34" s="1591"/>
    </row>
    <row r="35" spans="2:8" ht="15.75" thickBot="1" x14ac:dyDescent="0.3">
      <c r="B35" s="2904"/>
      <c r="C35" s="2905"/>
      <c r="D35" s="2905"/>
      <c r="E35" s="1590"/>
      <c r="F35" s="1590"/>
      <c r="G35" s="1590"/>
      <c r="H35" s="1592"/>
    </row>
    <row r="36" spans="2:8" ht="18.75" x14ac:dyDescent="0.3">
      <c r="G36" s="48" t="s">
        <v>443</v>
      </c>
      <c r="H36" s="64">
        <f>SUM(H13:H25)</f>
        <v>174.44</v>
      </c>
    </row>
    <row r="37" spans="2:8" ht="18.75" x14ac:dyDescent="0.3">
      <c r="G37" s="48" t="s">
        <v>444</v>
      </c>
      <c r="H37" s="64">
        <f>+H36*0.16</f>
        <v>27.910399999999999</v>
      </c>
    </row>
    <row r="38" spans="2:8" ht="19.5" thickBot="1" x14ac:dyDescent="0.35">
      <c r="G38" s="49" t="s">
        <v>445</v>
      </c>
      <c r="H38" s="65">
        <f>+H36+H37</f>
        <v>202.35040000000001</v>
      </c>
    </row>
    <row r="40" spans="2:8" x14ac:dyDescent="0.25">
      <c r="B40" s="2890"/>
      <c r="C40" s="2890"/>
      <c r="D40" s="2890"/>
      <c r="E40" s="2890"/>
      <c r="F40" s="2890"/>
      <c r="G40" s="1452" t="s">
        <v>630</v>
      </c>
      <c r="H40" s="1461">
        <v>17.202300000000001</v>
      </c>
    </row>
    <row r="41" spans="2:8" ht="19.5" thickBot="1" x14ac:dyDescent="0.35">
      <c r="B41" s="2890"/>
      <c r="C41" s="2890"/>
      <c r="D41" s="2890"/>
      <c r="E41" s="2890"/>
      <c r="F41" s="2890"/>
      <c r="G41" s="149" t="s">
        <v>438</v>
      </c>
      <c r="H41" s="527">
        <f>+H38*H40</f>
        <v>3480.8922859200002</v>
      </c>
    </row>
    <row r="42" spans="2:8" ht="15.75" thickTop="1" x14ac:dyDescent="0.25">
      <c r="B42" s="2901" t="s">
        <v>446</v>
      </c>
      <c r="C42" s="2901"/>
      <c r="D42" s="2901"/>
      <c r="E42" s="2901" t="s">
        <v>447</v>
      </c>
      <c r="F42" s="2901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5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-1984</v>
      </c>
      <c r="E5" s="1597" t="s">
        <v>421</v>
      </c>
      <c r="F5" s="33" t="str">
        <f>VLOOKUP(F6,OBRAS!A1:B25,2,FALSE)</f>
        <v>VALENC, ENSINO, TAJO</v>
      </c>
      <c r="G5" s="1670" t="s">
        <v>423</v>
      </c>
      <c r="H5" s="1674">
        <v>46191</v>
      </c>
    </row>
    <row r="6" spans="2:8" ht="15.75" thickBot="1" x14ac:dyDescent="0.3">
      <c r="B6" s="1669"/>
      <c r="C6" s="1671"/>
      <c r="D6" s="1673"/>
      <c r="E6" s="1598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147</v>
      </c>
      <c r="D7" s="36"/>
      <c r="E7" s="36"/>
      <c r="F7" s="35" t="s">
        <v>429</v>
      </c>
      <c r="G7" s="36" t="str">
        <f>VLOOKUP(C7,'BASE DATOS'!A1:J107,7,FALSE)</f>
        <v>-</v>
      </c>
      <c r="H7" s="41"/>
    </row>
    <row r="8" spans="2:8" x14ac:dyDescent="0.25">
      <c r="B8" s="40" t="s">
        <v>425</v>
      </c>
      <c r="C8" s="38" t="str">
        <f>VLOOKUP(C7,'BASE DATOS'!A1:J108,3,FALSE)</f>
        <v>PRIVADA LAGOS DEL OSO #145 COL. LAGOS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38060</v>
      </c>
      <c r="H9" s="42"/>
    </row>
    <row r="10" spans="2:8" x14ac:dyDescent="0.25">
      <c r="B10" s="40" t="s">
        <v>427</v>
      </c>
      <c r="C10" s="38" t="str">
        <f>VLOOKUP(C7,'BASE DATOS'!A1:J110,2,FALSE)</f>
        <v>CACJ8504235L1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9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1970</v>
      </c>
      <c r="C13" s="1679"/>
      <c r="D13" s="1679"/>
      <c r="E13" s="60"/>
      <c r="F13" s="60"/>
      <c r="G13" s="62"/>
      <c r="H13" s="56">
        <f>+E13*G13</f>
        <v>0</v>
      </c>
    </row>
    <row r="14" spans="2:8" s="57" customFormat="1" ht="18.75" x14ac:dyDescent="0.3">
      <c r="B14" s="2906" t="s">
        <v>1971</v>
      </c>
      <c r="C14" s="2907"/>
      <c r="D14" s="2907"/>
      <c r="E14" s="1609"/>
      <c r="F14" s="1609"/>
      <c r="G14" s="1610"/>
      <c r="H14" s="1607">
        <f>+E14*G14</f>
        <v>0</v>
      </c>
    </row>
    <row r="15" spans="2:8" s="57" customFormat="1" ht="18.75" x14ac:dyDescent="0.3">
      <c r="B15" s="2906" t="s">
        <v>833</v>
      </c>
      <c r="C15" s="2907"/>
      <c r="D15" s="2907"/>
      <c r="E15" s="1609">
        <v>1</v>
      </c>
      <c r="F15" s="1609" t="s">
        <v>462</v>
      </c>
      <c r="G15" s="1610">
        <v>2980</v>
      </c>
      <c r="H15" s="1607">
        <f t="shared" ref="H15:H24" si="0">+E15*G15</f>
        <v>2980</v>
      </c>
    </row>
    <row r="16" spans="2:8" s="57" customFormat="1" ht="18.75" x14ac:dyDescent="0.3">
      <c r="B16" s="2906" t="s">
        <v>834</v>
      </c>
      <c r="C16" s="2907"/>
      <c r="D16" s="2907"/>
      <c r="E16" s="1609">
        <v>1</v>
      </c>
      <c r="F16" s="1609" t="s">
        <v>449</v>
      </c>
      <c r="G16" s="1610">
        <v>750</v>
      </c>
      <c r="H16" s="1607">
        <f t="shared" si="0"/>
        <v>750</v>
      </c>
    </row>
    <row r="17" spans="2:8" s="57" customFormat="1" ht="18.75" x14ac:dyDescent="0.3">
      <c r="B17" s="2906" t="s">
        <v>835</v>
      </c>
      <c r="C17" s="2907"/>
      <c r="D17" s="2907"/>
      <c r="E17" s="1609">
        <v>1</v>
      </c>
      <c r="F17" s="1609" t="s">
        <v>449</v>
      </c>
      <c r="G17" s="1610">
        <v>500</v>
      </c>
      <c r="H17" s="1607">
        <f t="shared" si="0"/>
        <v>500</v>
      </c>
    </row>
    <row r="18" spans="2:8" s="57" customFormat="1" ht="18.75" x14ac:dyDescent="0.3">
      <c r="B18" s="2908" t="s">
        <v>703</v>
      </c>
      <c r="C18" s="2909"/>
      <c r="D18" s="2909"/>
      <c r="E18" s="1609"/>
      <c r="F18" s="1609"/>
      <c r="G18" s="1610"/>
      <c r="H18" s="1607">
        <f t="shared" si="0"/>
        <v>0</v>
      </c>
    </row>
    <row r="19" spans="2:8" s="57" customFormat="1" ht="18.75" x14ac:dyDescent="0.3">
      <c r="B19" s="2906"/>
      <c r="C19" s="2907"/>
      <c r="D19" s="2907"/>
      <c r="E19" s="1609"/>
      <c r="F19" s="1609"/>
      <c r="G19" s="1610"/>
      <c r="H19" s="1607">
        <f t="shared" si="0"/>
        <v>0</v>
      </c>
    </row>
    <row r="20" spans="2:8" s="57" customFormat="1" ht="18.75" x14ac:dyDescent="0.3">
      <c r="B20" s="2906"/>
      <c r="C20" s="2907"/>
      <c r="D20" s="2907"/>
      <c r="E20" s="1609"/>
      <c r="F20" s="1609"/>
      <c r="G20" s="1610"/>
      <c r="H20" s="1607">
        <f t="shared" si="0"/>
        <v>0</v>
      </c>
    </row>
    <row r="21" spans="2:8" s="57" customFormat="1" ht="18.75" x14ac:dyDescent="0.3">
      <c r="B21" s="2906"/>
      <c r="C21" s="2907"/>
      <c r="D21" s="2907"/>
      <c r="E21" s="1609"/>
      <c r="F21" s="1609"/>
      <c r="G21" s="1610"/>
      <c r="H21" s="1607">
        <f t="shared" si="0"/>
        <v>0</v>
      </c>
    </row>
    <row r="22" spans="2:8" s="57" customFormat="1" ht="18.75" x14ac:dyDescent="0.3">
      <c r="B22" s="2906"/>
      <c r="C22" s="2907"/>
      <c r="D22" s="2907"/>
      <c r="E22" s="1609"/>
      <c r="F22" s="1609"/>
      <c r="G22" s="1610"/>
      <c r="H22" s="1607">
        <f t="shared" si="0"/>
        <v>0</v>
      </c>
    </row>
    <row r="23" spans="2:8" s="57" customFormat="1" ht="18.75" x14ac:dyDescent="0.3">
      <c r="B23" s="2906"/>
      <c r="C23" s="2907"/>
      <c r="D23" s="2907"/>
      <c r="E23" s="1609"/>
      <c r="F23" s="1609"/>
      <c r="G23" s="1610"/>
      <c r="H23" s="1607">
        <f t="shared" si="0"/>
        <v>0</v>
      </c>
    </row>
    <row r="24" spans="2:8" s="57" customFormat="1" ht="18.75" x14ac:dyDescent="0.3">
      <c r="B24" s="2906"/>
      <c r="C24" s="2907"/>
      <c r="D24" s="2907"/>
      <c r="E24" s="1609"/>
      <c r="F24" s="1609"/>
      <c r="G24" s="1610"/>
      <c r="H24" s="1607">
        <f t="shared" si="0"/>
        <v>0</v>
      </c>
    </row>
    <row r="25" spans="2:8" s="57" customFormat="1" ht="18.75" x14ac:dyDescent="0.3">
      <c r="B25" s="2906"/>
      <c r="C25" s="2907"/>
      <c r="D25" s="2907"/>
      <c r="E25" s="1609"/>
      <c r="F25" s="1609"/>
      <c r="G25" s="1610"/>
      <c r="H25" s="160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11"/>
      <c r="C33" s="2912"/>
      <c r="D33" s="2912"/>
      <c r="E33" s="1603"/>
      <c r="F33" s="1603"/>
      <c r="G33" s="1603"/>
      <c r="H33" s="1605"/>
    </row>
    <row r="34" spans="2:8" x14ac:dyDescent="0.25">
      <c r="B34" s="2911"/>
      <c r="C34" s="2912"/>
      <c r="D34" s="2912"/>
      <c r="E34" s="1603"/>
      <c r="F34" s="1603"/>
      <c r="G34" s="1603"/>
      <c r="H34" s="1605"/>
    </row>
    <row r="35" spans="2:8" ht="15.75" thickBot="1" x14ac:dyDescent="0.3">
      <c r="B35" s="2913"/>
      <c r="C35" s="2914"/>
      <c r="D35" s="2914"/>
      <c r="E35" s="1604"/>
      <c r="F35" s="1604"/>
      <c r="G35" s="1604"/>
      <c r="H35" s="1606"/>
    </row>
    <row r="36" spans="2:8" ht="18.75" x14ac:dyDescent="0.3">
      <c r="G36" s="48" t="s">
        <v>443</v>
      </c>
      <c r="H36" s="64">
        <f>SUM(H13:H25)</f>
        <v>4230</v>
      </c>
    </row>
    <row r="37" spans="2:8" ht="18.75" x14ac:dyDescent="0.3">
      <c r="G37" s="48" t="s">
        <v>444</v>
      </c>
      <c r="H37" s="64">
        <f>+H36*0.16</f>
        <v>676.80000000000007</v>
      </c>
    </row>
    <row r="38" spans="2:8" ht="19.5" thickBot="1" x14ac:dyDescent="0.35">
      <c r="G38" s="49" t="s">
        <v>445</v>
      </c>
      <c r="H38" s="65">
        <f>+H36+H37</f>
        <v>4906.8</v>
      </c>
    </row>
    <row r="40" spans="2:8" x14ac:dyDescent="0.25">
      <c r="B40" s="2903"/>
      <c r="C40" s="2903"/>
      <c r="D40" s="2903"/>
      <c r="E40" s="2903"/>
      <c r="F40" s="2903"/>
    </row>
    <row r="41" spans="2:8" x14ac:dyDescent="0.25">
      <c r="B41" s="2903"/>
      <c r="C41" s="2903"/>
      <c r="D41" s="2903"/>
      <c r="E41" s="2903"/>
      <c r="F41" s="2903"/>
    </row>
    <row r="42" spans="2:8" x14ac:dyDescent="0.25">
      <c r="B42" s="2910" t="s">
        <v>446</v>
      </c>
      <c r="C42" s="2910"/>
      <c r="D42" s="2910"/>
      <c r="E42" s="2910" t="s">
        <v>447</v>
      </c>
      <c r="F42" s="2910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85546875" style="32" customWidth="1"/>
    <col min="4" max="4" width="16.140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-1985</v>
      </c>
      <c r="E5" s="1597" t="s">
        <v>421</v>
      </c>
      <c r="F5" s="33" t="str">
        <f>VLOOKUP(F6,OBRAS!A1:B25,2,FALSE)</f>
        <v>VALENC, ENSINO, TAJO</v>
      </c>
      <c r="G5" s="1670" t="s">
        <v>423</v>
      </c>
      <c r="H5" s="1674">
        <v>46191</v>
      </c>
    </row>
    <row r="6" spans="2:8" ht="15.75" thickBot="1" x14ac:dyDescent="0.3">
      <c r="B6" s="1669"/>
      <c r="C6" s="1671"/>
      <c r="D6" s="1673"/>
      <c r="E6" s="1598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293</v>
      </c>
      <c r="D7" s="36"/>
      <c r="E7" s="36"/>
      <c r="F7" s="35" t="s">
        <v>429</v>
      </c>
      <c r="G7" s="36" t="str">
        <f>VLOOKUP(C7,'BASE DATOS'!A1:J107,7,FALSE)</f>
        <v>olivia.rico@amher.com.mx</v>
      </c>
      <c r="H7" s="41"/>
    </row>
    <row r="8" spans="2:8" x14ac:dyDescent="0.25">
      <c r="B8" s="40" t="s">
        <v>425</v>
      </c>
      <c r="C8" s="38" t="str">
        <f>VLOOKUP(C7,'BASE DATOS'!A1:J108,3,FALSE)</f>
        <v>CARR. IRAPUATO-SALAMANCA KM 4A COL. CIUDAD DE LOS OLIVOS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IRAPUATO, GTO.</v>
      </c>
      <c r="D9" s="38"/>
      <c r="E9" s="38"/>
      <c r="F9" s="37" t="s">
        <v>431</v>
      </c>
      <c r="G9" s="50">
        <f>VLOOKUP(C7,'BASE DATOS'!A1:J109,9,FALSE)</f>
        <v>38544</v>
      </c>
      <c r="H9" s="42"/>
    </row>
    <row r="10" spans="2:8" x14ac:dyDescent="0.25">
      <c r="B10" s="40" t="s">
        <v>427</v>
      </c>
      <c r="C10" s="38" t="str">
        <f>VLOOKUP(C7,'BASE DATOS'!A1:J110,2,FALSE)</f>
        <v>CCE960607QH5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462 621-7010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599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1972</v>
      </c>
      <c r="C13" s="1679"/>
      <c r="D13" s="1679"/>
      <c r="E13" s="60">
        <v>1</v>
      </c>
      <c r="F13" s="60" t="s">
        <v>449</v>
      </c>
      <c r="G13" s="62">
        <v>57400</v>
      </c>
      <c r="H13" s="56">
        <f>+E13*G13</f>
        <v>57400</v>
      </c>
    </row>
    <row r="14" spans="2:8" s="57" customFormat="1" ht="18.75" x14ac:dyDescent="0.3">
      <c r="B14" s="2906" t="s">
        <v>1973</v>
      </c>
      <c r="C14" s="2907"/>
      <c r="D14" s="2907"/>
      <c r="E14" s="1609">
        <v>1</v>
      </c>
      <c r="F14" s="1609" t="s">
        <v>449</v>
      </c>
      <c r="G14" s="1610">
        <v>1318.63</v>
      </c>
      <c r="H14" s="1607">
        <f>+E14*G14</f>
        <v>1318.63</v>
      </c>
    </row>
    <row r="15" spans="2:8" s="57" customFormat="1" ht="18.75" x14ac:dyDescent="0.3">
      <c r="B15" s="2908" t="s">
        <v>842</v>
      </c>
      <c r="C15" s="2909"/>
      <c r="D15" s="2909"/>
      <c r="E15" s="1609"/>
      <c r="F15" s="1609"/>
      <c r="G15" s="1610"/>
      <c r="H15" s="1607">
        <f t="shared" ref="H15:H24" si="0">+E15*G15</f>
        <v>0</v>
      </c>
    </row>
    <row r="16" spans="2:8" s="57" customFormat="1" ht="18.75" x14ac:dyDescent="0.3">
      <c r="B16" s="2906"/>
      <c r="C16" s="2907"/>
      <c r="D16" s="2907"/>
      <c r="E16" s="1609"/>
      <c r="F16" s="1609"/>
      <c r="G16" s="1610"/>
      <c r="H16" s="1607">
        <f t="shared" si="0"/>
        <v>0</v>
      </c>
    </row>
    <row r="17" spans="2:8" s="57" customFormat="1" ht="18.75" x14ac:dyDescent="0.3">
      <c r="B17" s="2906"/>
      <c r="C17" s="2907"/>
      <c r="D17" s="2907"/>
      <c r="E17" s="1609"/>
      <c r="F17" s="1609"/>
      <c r="G17" s="1610"/>
      <c r="H17" s="1607">
        <f t="shared" si="0"/>
        <v>0</v>
      </c>
    </row>
    <row r="18" spans="2:8" s="57" customFormat="1" ht="18.75" x14ac:dyDescent="0.3">
      <c r="B18" s="2906"/>
      <c r="C18" s="2907"/>
      <c r="D18" s="2907"/>
      <c r="E18" s="1609"/>
      <c r="F18" s="1609"/>
      <c r="G18" s="1610"/>
      <c r="H18" s="1607">
        <f t="shared" si="0"/>
        <v>0</v>
      </c>
    </row>
    <row r="19" spans="2:8" s="57" customFormat="1" ht="18.75" x14ac:dyDescent="0.3">
      <c r="B19" s="2906"/>
      <c r="C19" s="2907"/>
      <c r="D19" s="2907"/>
      <c r="E19" s="1609"/>
      <c r="F19" s="1609"/>
      <c r="G19" s="1610"/>
      <c r="H19" s="1607">
        <f t="shared" si="0"/>
        <v>0</v>
      </c>
    </row>
    <row r="20" spans="2:8" s="57" customFormat="1" ht="18.75" x14ac:dyDescent="0.3">
      <c r="B20" s="2906"/>
      <c r="C20" s="2907"/>
      <c r="D20" s="2907"/>
      <c r="E20" s="1609"/>
      <c r="F20" s="1609"/>
      <c r="G20" s="1610"/>
      <c r="H20" s="1607">
        <f t="shared" si="0"/>
        <v>0</v>
      </c>
    </row>
    <row r="21" spans="2:8" s="57" customFormat="1" ht="18.75" x14ac:dyDescent="0.3">
      <c r="B21" s="2906"/>
      <c r="C21" s="2907"/>
      <c r="D21" s="2907"/>
      <c r="E21" s="1609"/>
      <c r="F21" s="1609"/>
      <c r="G21" s="1610"/>
      <c r="H21" s="1607">
        <f t="shared" si="0"/>
        <v>0</v>
      </c>
    </row>
    <row r="22" spans="2:8" s="57" customFormat="1" ht="18.75" x14ac:dyDescent="0.3">
      <c r="B22" s="2906"/>
      <c r="C22" s="2907"/>
      <c r="D22" s="2907"/>
      <c r="E22" s="1609"/>
      <c r="F22" s="1609"/>
      <c r="G22" s="1610"/>
      <c r="H22" s="1607">
        <f t="shared" si="0"/>
        <v>0</v>
      </c>
    </row>
    <row r="23" spans="2:8" s="57" customFormat="1" ht="18.75" x14ac:dyDescent="0.3">
      <c r="B23" s="2906"/>
      <c r="C23" s="2907"/>
      <c r="D23" s="2907"/>
      <c r="E23" s="1609"/>
      <c r="F23" s="1609"/>
      <c r="G23" s="1610"/>
      <c r="H23" s="1607">
        <f t="shared" si="0"/>
        <v>0</v>
      </c>
    </row>
    <row r="24" spans="2:8" s="57" customFormat="1" ht="18.75" x14ac:dyDescent="0.3">
      <c r="B24" s="2906"/>
      <c r="C24" s="2907"/>
      <c r="D24" s="2907"/>
      <c r="E24" s="1609"/>
      <c r="F24" s="1609"/>
      <c r="G24" s="1610"/>
      <c r="H24" s="1607">
        <f t="shared" si="0"/>
        <v>0</v>
      </c>
    </row>
    <row r="25" spans="2:8" s="57" customFormat="1" ht="18.75" x14ac:dyDescent="0.3">
      <c r="B25" s="2906"/>
      <c r="C25" s="2907"/>
      <c r="D25" s="2907"/>
      <c r="E25" s="1609"/>
      <c r="F25" s="1609"/>
      <c r="G25" s="1610"/>
      <c r="H25" s="1608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11"/>
      <c r="C33" s="2912"/>
      <c r="D33" s="2912"/>
      <c r="E33" s="1603"/>
      <c r="F33" s="1603"/>
      <c r="G33" s="1603"/>
      <c r="H33" s="1605"/>
    </row>
    <row r="34" spans="2:8" x14ac:dyDescent="0.25">
      <c r="B34" s="2911"/>
      <c r="C34" s="2912"/>
      <c r="D34" s="2912"/>
      <c r="E34" s="1603"/>
      <c r="F34" s="1603"/>
      <c r="G34" s="1603"/>
      <c r="H34" s="1605"/>
    </row>
    <row r="35" spans="2:8" ht="15.75" thickBot="1" x14ac:dyDescent="0.3">
      <c r="B35" s="2913"/>
      <c r="C35" s="2914"/>
      <c r="D35" s="2914"/>
      <c r="E35" s="1604"/>
      <c r="F35" s="1604"/>
      <c r="G35" s="1604"/>
      <c r="H35" s="1606"/>
    </row>
    <row r="36" spans="2:8" ht="18.75" x14ac:dyDescent="0.3">
      <c r="G36" s="48" t="s">
        <v>443</v>
      </c>
      <c r="H36" s="64">
        <f>SUM(H13:H25)</f>
        <v>58718.63</v>
      </c>
    </row>
    <row r="37" spans="2:8" ht="18.75" x14ac:dyDescent="0.3">
      <c r="G37" s="48" t="s">
        <v>444</v>
      </c>
      <c r="H37" s="64">
        <f>+H36*0.16</f>
        <v>9394.9807999999994</v>
      </c>
    </row>
    <row r="38" spans="2:8" ht="19.5" thickBot="1" x14ac:dyDescent="0.35">
      <c r="G38" s="49" t="s">
        <v>445</v>
      </c>
      <c r="H38" s="65">
        <f>+H36+H37</f>
        <v>68113.610799999995</v>
      </c>
    </row>
    <row r="40" spans="2:8" x14ac:dyDescent="0.25">
      <c r="B40" s="2903"/>
      <c r="C40" s="2903"/>
      <c r="D40" s="2903"/>
      <c r="E40" s="2903"/>
      <c r="F40" s="2903"/>
    </row>
    <row r="41" spans="2:8" x14ac:dyDescent="0.25">
      <c r="B41" s="2903"/>
      <c r="C41" s="2903"/>
      <c r="D41" s="2903"/>
      <c r="E41" s="2903"/>
      <c r="F41" s="2903"/>
    </row>
    <row r="42" spans="2:8" x14ac:dyDescent="0.25">
      <c r="B42" s="2910" t="s">
        <v>446</v>
      </c>
      <c r="C42" s="2910"/>
      <c r="D42" s="2910"/>
      <c r="E42" s="2910" t="s">
        <v>447</v>
      </c>
      <c r="F42" s="2910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H48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6" width="17.7109375" style="32" customWidth="1"/>
    <col min="7" max="7" width="18.4257812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1984</v>
      </c>
      <c r="E5" s="1600" t="s">
        <v>421</v>
      </c>
      <c r="F5" s="33" t="str">
        <f>VLOOKUP(F6,OBRAS!A1:B25,2,FALSE)</f>
        <v>EL ENSINO</v>
      </c>
      <c r="G5" s="1670" t="s">
        <v>423</v>
      </c>
      <c r="H5" s="1674">
        <v>46196</v>
      </c>
    </row>
    <row r="6" spans="2:8" ht="15.75" thickBot="1" x14ac:dyDescent="0.3">
      <c r="B6" s="1669"/>
      <c r="C6" s="1671"/>
      <c r="D6" s="1673"/>
      <c r="E6" s="1601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730</v>
      </c>
      <c r="D7" s="36"/>
      <c r="E7" s="36"/>
      <c r="F7" s="35" t="s">
        <v>429</v>
      </c>
      <c r="G7" s="36" t="str">
        <f>VLOOKUP(C7,'BASE DATOS'!A1:J107,7,FALSE)</f>
        <v>intrac.ingenieria@gmail.com</v>
      </c>
      <c r="H7" s="41"/>
    </row>
    <row r="8" spans="2:8" x14ac:dyDescent="0.25">
      <c r="B8" s="40" t="s">
        <v>425</v>
      </c>
      <c r="C8" s="38" t="str">
        <f>VLOOKUP(C7,'BASE DATOS'!A1:J108,3,FALSE)</f>
        <v>PUEBLA, PUEBLA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PUEBLA, PUEBLA</v>
      </c>
      <c r="D9" s="38"/>
      <c r="E9" s="38"/>
      <c r="F9" s="37" t="s">
        <v>431</v>
      </c>
      <c r="G9" s="50">
        <f>VLOOKUP(C7,'BASE DATOS'!A1:J109,9,FALSE)</f>
        <v>75250</v>
      </c>
      <c r="H9" s="42"/>
    </row>
    <row r="10" spans="2:8" x14ac:dyDescent="0.25">
      <c r="B10" s="40" t="s">
        <v>427</v>
      </c>
      <c r="C10" s="38" t="str">
        <f>VLOOKUP(C7,'BASE DATOS'!A1:J110,2,FALSE)</f>
        <v>SARE930814LZ0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275 113 9400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60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975" t="s">
        <v>1974</v>
      </c>
      <c r="C13" s="1976"/>
      <c r="D13" s="1976"/>
      <c r="E13" s="60">
        <v>1</v>
      </c>
      <c r="F13" s="60" t="s">
        <v>462</v>
      </c>
      <c r="G13" s="62">
        <v>5500</v>
      </c>
      <c r="H13" s="56">
        <f>+E13*G13</f>
        <v>5500</v>
      </c>
    </row>
    <row r="14" spans="2:8" s="57" customFormat="1" ht="18.75" x14ac:dyDescent="0.3">
      <c r="B14" s="2922" t="s">
        <v>1975</v>
      </c>
      <c r="C14" s="2923"/>
      <c r="D14" s="2923"/>
      <c r="E14" s="1620"/>
      <c r="F14" s="1620"/>
      <c r="G14" s="1621"/>
      <c r="H14" s="1618">
        <f>+E14*G14</f>
        <v>0</v>
      </c>
    </row>
    <row r="15" spans="2:8" s="57" customFormat="1" ht="18.75" x14ac:dyDescent="0.3">
      <c r="B15" s="2922" t="s">
        <v>1976</v>
      </c>
      <c r="C15" s="2923"/>
      <c r="D15" s="2923"/>
      <c r="E15" s="1620"/>
      <c r="F15" s="1620"/>
      <c r="G15" s="1621"/>
      <c r="H15" s="1618">
        <f t="shared" ref="H15:H24" si="0">+E15*G15</f>
        <v>0</v>
      </c>
    </row>
    <row r="16" spans="2:8" s="57" customFormat="1" ht="18.75" x14ac:dyDescent="0.3">
      <c r="B16" s="2922" t="s">
        <v>1977</v>
      </c>
      <c r="C16" s="2923"/>
      <c r="D16" s="2923"/>
      <c r="E16" s="1620"/>
      <c r="F16" s="1620"/>
      <c r="G16" s="1621"/>
      <c r="H16" s="1618">
        <f t="shared" si="0"/>
        <v>0</v>
      </c>
    </row>
    <row r="17" spans="2:8" s="57" customFormat="1" ht="18.75" x14ac:dyDescent="0.3">
      <c r="B17" s="2922" t="s">
        <v>1978</v>
      </c>
      <c r="C17" s="2923"/>
      <c r="D17" s="2923"/>
      <c r="E17" s="1620"/>
      <c r="F17" s="1620"/>
      <c r="G17" s="1621"/>
      <c r="H17" s="1618">
        <f t="shared" si="0"/>
        <v>0</v>
      </c>
    </row>
    <row r="18" spans="2:8" s="57" customFormat="1" ht="18.75" x14ac:dyDescent="0.3">
      <c r="B18" s="2920" t="s">
        <v>1106</v>
      </c>
      <c r="C18" s="2921"/>
      <c r="D18" s="2921"/>
      <c r="E18" s="1620"/>
      <c r="F18" s="1620"/>
      <c r="G18" s="1621"/>
      <c r="H18" s="1618">
        <f t="shared" si="0"/>
        <v>0</v>
      </c>
    </row>
    <row r="19" spans="2:8" s="57" customFormat="1" ht="18.75" x14ac:dyDescent="0.3">
      <c r="B19" s="2922" t="s">
        <v>1979</v>
      </c>
      <c r="C19" s="2923"/>
      <c r="D19" s="2923"/>
      <c r="E19" s="1620">
        <v>1</v>
      </c>
      <c r="F19" s="1620" t="s">
        <v>462</v>
      </c>
      <c r="G19" s="1621">
        <v>8000</v>
      </c>
      <c r="H19" s="1618">
        <f t="shared" si="0"/>
        <v>8000</v>
      </c>
    </row>
    <row r="20" spans="2:8" s="57" customFormat="1" ht="18.75" x14ac:dyDescent="0.3">
      <c r="B20" s="2922" t="s">
        <v>1980</v>
      </c>
      <c r="C20" s="2923"/>
      <c r="D20" s="2923"/>
      <c r="E20" s="1620"/>
      <c r="F20" s="1620"/>
      <c r="G20" s="1621"/>
      <c r="H20" s="1618">
        <f t="shared" si="0"/>
        <v>0</v>
      </c>
    </row>
    <row r="21" spans="2:8" s="57" customFormat="1" ht="18.75" x14ac:dyDescent="0.3">
      <c r="B21" s="2922" t="s">
        <v>1981</v>
      </c>
      <c r="C21" s="2923"/>
      <c r="D21" s="2923"/>
      <c r="E21" s="1620"/>
      <c r="F21" s="1620"/>
      <c r="G21" s="1621"/>
      <c r="H21" s="1618">
        <f t="shared" si="0"/>
        <v>0</v>
      </c>
    </row>
    <row r="22" spans="2:8" s="57" customFormat="1" ht="18.75" x14ac:dyDescent="0.3">
      <c r="B22" s="2922" t="s">
        <v>1982</v>
      </c>
      <c r="C22" s="2923"/>
      <c r="D22" s="2923"/>
      <c r="E22" s="1620"/>
      <c r="F22" s="1620"/>
      <c r="G22" s="1621"/>
      <c r="H22" s="1618">
        <f t="shared" si="0"/>
        <v>0</v>
      </c>
    </row>
    <row r="23" spans="2:8" s="57" customFormat="1" ht="18.75" x14ac:dyDescent="0.3">
      <c r="B23" s="2920" t="s">
        <v>1350</v>
      </c>
      <c r="C23" s="2921"/>
      <c r="D23" s="2921"/>
      <c r="E23" s="1620"/>
      <c r="F23" s="1620"/>
      <c r="G23" s="1621"/>
      <c r="H23" s="1618">
        <f t="shared" si="0"/>
        <v>0</v>
      </c>
    </row>
    <row r="24" spans="2:8" s="57" customFormat="1" ht="18.75" x14ac:dyDescent="0.3">
      <c r="B24" s="2922" t="s">
        <v>1983</v>
      </c>
      <c r="C24" s="2923"/>
      <c r="D24" s="2923"/>
      <c r="E24" s="1620">
        <v>1</v>
      </c>
      <c r="F24" s="1620" t="s">
        <v>462</v>
      </c>
      <c r="G24" s="1621">
        <v>5500</v>
      </c>
      <c r="H24" s="1618">
        <f t="shared" si="0"/>
        <v>5500</v>
      </c>
    </row>
    <row r="25" spans="2:8" s="57" customFormat="1" ht="18.75" x14ac:dyDescent="0.3">
      <c r="B25" s="2924"/>
      <c r="C25" s="2925"/>
      <c r="D25" s="2925"/>
      <c r="E25" s="1620"/>
      <c r="F25" s="1620"/>
      <c r="G25" s="1621"/>
      <c r="H25" s="161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16"/>
      <c r="C33" s="2917"/>
      <c r="D33" s="2917"/>
      <c r="E33" s="1614"/>
      <c r="F33" s="1614"/>
      <c r="G33" s="1614"/>
      <c r="H33" s="1616"/>
    </row>
    <row r="34" spans="2:8" x14ac:dyDescent="0.25">
      <c r="B34" s="2916"/>
      <c r="C34" s="2917"/>
      <c r="D34" s="2917"/>
      <c r="E34" s="1614"/>
      <c r="F34" s="1614"/>
      <c r="G34" s="1614"/>
      <c r="H34" s="1616"/>
    </row>
    <row r="35" spans="2:8" ht="15.75" thickBot="1" x14ac:dyDescent="0.3">
      <c r="B35" s="2918"/>
      <c r="C35" s="2919"/>
      <c r="D35" s="2919"/>
      <c r="E35" s="1615"/>
      <c r="F35" s="1615"/>
      <c r="G35" s="1615"/>
      <c r="H35" s="1617"/>
    </row>
    <row r="36" spans="2:8" ht="18.75" x14ac:dyDescent="0.3">
      <c r="G36" s="48" t="s">
        <v>443</v>
      </c>
      <c r="H36" s="64">
        <f>SUM(H13:H25)</f>
        <v>19000</v>
      </c>
    </row>
    <row r="37" spans="2:8" ht="18.75" x14ac:dyDescent="0.3">
      <c r="G37" s="48" t="s">
        <v>444</v>
      </c>
      <c r="H37" s="64">
        <f>+H36*0.16</f>
        <v>3040</v>
      </c>
    </row>
    <row r="38" spans="2:8" ht="18.75" x14ac:dyDescent="0.3">
      <c r="G38" s="48" t="s">
        <v>743</v>
      </c>
      <c r="H38" s="64">
        <f>+H36*10.66667%</f>
        <v>2026.6673000000001</v>
      </c>
    </row>
    <row r="39" spans="2:8" ht="18.75" x14ac:dyDescent="0.3">
      <c r="G39" s="75" t="s">
        <v>1985</v>
      </c>
      <c r="H39" s="64">
        <f>+H36*1.25%</f>
        <v>237.5</v>
      </c>
    </row>
    <row r="40" spans="2:8" ht="18.75" x14ac:dyDescent="0.3">
      <c r="G40" s="75" t="s">
        <v>525</v>
      </c>
      <c r="H40" s="64">
        <f>+H36*2%</f>
        <v>380</v>
      </c>
    </row>
    <row r="41" spans="2:8" ht="19.5" thickBot="1" x14ac:dyDescent="0.35">
      <c r="G41" s="49" t="s">
        <v>445</v>
      </c>
      <c r="H41" s="65">
        <f>+H36+H37-H38-H39-H40</f>
        <v>19395.832699999999</v>
      </c>
    </row>
    <row r="43" spans="2:8" x14ac:dyDescent="0.25">
      <c r="B43" s="2912"/>
      <c r="C43" s="2912"/>
      <c r="D43" s="2912"/>
      <c r="E43" s="2912"/>
      <c r="F43" s="2912"/>
    </row>
    <row r="44" spans="2:8" x14ac:dyDescent="0.25">
      <c r="B44" s="2912"/>
      <c r="C44" s="2912"/>
      <c r="D44" s="2912"/>
      <c r="E44" s="2912"/>
      <c r="F44" s="2912"/>
    </row>
    <row r="45" spans="2:8" x14ac:dyDescent="0.25">
      <c r="B45" s="2915" t="s">
        <v>446</v>
      </c>
      <c r="C45" s="2915"/>
      <c r="D45" s="2915"/>
      <c r="E45" s="2915" t="s">
        <v>447</v>
      </c>
      <c r="F45" s="2915"/>
    </row>
    <row r="48" spans="2:8" x14ac:dyDescent="0.25">
      <c r="H48" s="1112">
        <f>13781.25+5614.58</f>
        <v>19395.830000000002</v>
      </c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5:F45"/>
    <mergeCell ref="B45:D45"/>
    <mergeCell ref="B43:D44"/>
    <mergeCell ref="B31:H31"/>
    <mergeCell ref="B32:H32"/>
    <mergeCell ref="B33:D33"/>
    <mergeCell ref="B34:D34"/>
    <mergeCell ref="B35:D35"/>
    <mergeCell ref="E43:F44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H45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6" width="17.7109375" style="32" customWidth="1"/>
    <col min="7" max="7" width="18.2851562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1986</v>
      </c>
      <c r="E5" s="1600" t="s">
        <v>421</v>
      </c>
      <c r="F5" s="33" t="str">
        <f>VLOOKUP(F6,OBRAS!A1:B25,2,FALSE)</f>
        <v>RESIDENCIAL ZURA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1601" t="s">
        <v>422</v>
      </c>
      <c r="F6" s="34" t="s">
        <v>13</v>
      </c>
      <c r="G6" s="1671"/>
      <c r="H6" s="1675"/>
    </row>
    <row r="7" spans="2:8" x14ac:dyDescent="0.25">
      <c r="B7" s="39" t="s">
        <v>424</v>
      </c>
      <c r="C7" s="36" t="s">
        <v>730</v>
      </c>
      <c r="D7" s="36"/>
      <c r="E7" s="36"/>
      <c r="F7" s="35" t="s">
        <v>429</v>
      </c>
      <c r="G7" s="36" t="str">
        <f>VLOOKUP(C7,'BASE DATOS'!A1:J107,7,FALSE)</f>
        <v>intrac.ingenieria@gmail.com</v>
      </c>
      <c r="H7" s="41"/>
    </row>
    <row r="8" spans="2:8" x14ac:dyDescent="0.25">
      <c r="B8" s="40" t="s">
        <v>425</v>
      </c>
      <c r="C8" s="38" t="str">
        <f>VLOOKUP(C7,'BASE DATOS'!A1:J108,3,FALSE)</f>
        <v>PUEBLA, PUEBLA</v>
      </c>
      <c r="D8" s="38"/>
      <c r="E8" s="38"/>
      <c r="F8" s="37" t="s">
        <v>430</v>
      </c>
      <c r="G8" s="38" t="str">
        <f>VLOOKUP(C7,'BASE DATOS'!A1:J108,8,FALSE)</f>
        <v>SERVICIOS</v>
      </c>
      <c r="H8" s="42"/>
    </row>
    <row r="9" spans="2:8" x14ac:dyDescent="0.25">
      <c r="B9" s="40" t="s">
        <v>426</v>
      </c>
      <c r="C9" s="38" t="str">
        <f>VLOOKUP(C7,'BASE DATOS'!A1:J109,4,FALSE)</f>
        <v>PUEBLA, PUEBLA</v>
      </c>
      <c r="D9" s="38"/>
      <c r="E9" s="38"/>
      <c r="F9" s="37" t="s">
        <v>431</v>
      </c>
      <c r="G9" s="50">
        <f>VLOOKUP(C7,'BASE DATOS'!A1:J109,9,FALSE)</f>
        <v>75250</v>
      </c>
      <c r="H9" s="42"/>
    </row>
    <row r="10" spans="2:8" x14ac:dyDescent="0.25">
      <c r="B10" s="40" t="s">
        <v>427</v>
      </c>
      <c r="C10" s="38" t="str">
        <f>VLOOKUP(C7,'BASE DATOS'!A1:J110,2,FALSE)</f>
        <v>SARE930814LZ0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275 113 9400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602" t="s">
        <v>436</v>
      </c>
      <c r="G12" s="46" t="s">
        <v>437</v>
      </c>
      <c r="H12" s="45" t="s">
        <v>438</v>
      </c>
    </row>
    <row r="13" spans="2:8" s="57" customFormat="1" ht="18.75" x14ac:dyDescent="0.3">
      <c r="B13" s="1975" t="s">
        <v>1987</v>
      </c>
      <c r="C13" s="1976"/>
      <c r="D13" s="1976"/>
      <c r="E13" s="60">
        <v>1</v>
      </c>
      <c r="F13" s="60" t="s">
        <v>653</v>
      </c>
      <c r="G13" s="62">
        <v>5500</v>
      </c>
      <c r="H13" s="56">
        <f>+E13*G13</f>
        <v>5500</v>
      </c>
    </row>
    <row r="14" spans="2:8" s="57" customFormat="1" ht="18.75" x14ac:dyDescent="0.3">
      <c r="B14" s="2922" t="s">
        <v>1988</v>
      </c>
      <c r="C14" s="2923"/>
      <c r="D14" s="2923"/>
      <c r="E14" s="1620"/>
      <c r="F14" s="1620"/>
      <c r="G14" s="1621"/>
      <c r="H14" s="1618">
        <f>+E14*G14</f>
        <v>0</v>
      </c>
    </row>
    <row r="15" spans="2:8" s="57" customFormat="1" ht="18.75" x14ac:dyDescent="0.3">
      <c r="B15" s="2922" t="s">
        <v>1989</v>
      </c>
      <c r="C15" s="2923"/>
      <c r="D15" s="2923"/>
      <c r="E15" s="1620"/>
      <c r="F15" s="1620"/>
      <c r="G15" s="1621"/>
      <c r="H15" s="1618">
        <f t="shared" ref="H15:H24" si="0">+E15*G15</f>
        <v>0</v>
      </c>
    </row>
    <row r="16" spans="2:8" s="57" customFormat="1" ht="18.75" x14ac:dyDescent="0.3">
      <c r="B16" s="2922" t="s">
        <v>1990</v>
      </c>
      <c r="C16" s="2923"/>
      <c r="D16" s="2923"/>
      <c r="E16" s="1620"/>
      <c r="F16" s="1620"/>
      <c r="G16" s="1621"/>
      <c r="H16" s="1618">
        <f t="shared" si="0"/>
        <v>0</v>
      </c>
    </row>
    <row r="17" spans="2:8" s="57" customFormat="1" ht="18.75" x14ac:dyDescent="0.3">
      <c r="B17" s="2922" t="s">
        <v>1991</v>
      </c>
      <c r="C17" s="2923"/>
      <c r="D17" s="2923"/>
      <c r="E17" s="1620"/>
      <c r="F17" s="1620"/>
      <c r="G17" s="1621"/>
      <c r="H17" s="1618">
        <f t="shared" si="0"/>
        <v>0</v>
      </c>
    </row>
    <row r="18" spans="2:8" s="57" customFormat="1" ht="18.75" x14ac:dyDescent="0.3">
      <c r="B18" s="2922" t="s">
        <v>1992</v>
      </c>
      <c r="C18" s="2923"/>
      <c r="D18" s="2923"/>
      <c r="E18" s="1620"/>
      <c r="F18" s="1620"/>
      <c r="G18" s="1621"/>
      <c r="H18" s="1618">
        <f t="shared" si="0"/>
        <v>0</v>
      </c>
    </row>
    <row r="19" spans="2:8" s="57" customFormat="1" ht="18.75" x14ac:dyDescent="0.3">
      <c r="B19" s="2922" t="s">
        <v>1993</v>
      </c>
      <c r="C19" s="2923"/>
      <c r="D19" s="2923"/>
      <c r="E19" s="1620"/>
      <c r="F19" s="1620"/>
      <c r="G19" s="1621"/>
      <c r="H19" s="1618">
        <f t="shared" si="0"/>
        <v>0</v>
      </c>
    </row>
    <row r="20" spans="2:8" s="57" customFormat="1" ht="18.75" x14ac:dyDescent="0.3">
      <c r="B20" s="2926" t="s">
        <v>1029</v>
      </c>
      <c r="C20" s="2927"/>
      <c r="D20" s="2927"/>
      <c r="E20" s="1620"/>
      <c r="F20" s="1620"/>
      <c r="G20" s="1621"/>
      <c r="H20" s="1618">
        <f t="shared" si="0"/>
        <v>0</v>
      </c>
    </row>
    <row r="21" spans="2:8" s="57" customFormat="1" ht="18.75" x14ac:dyDescent="0.3">
      <c r="B21" s="2924" t="s">
        <v>1994</v>
      </c>
      <c r="C21" s="2925"/>
      <c r="D21" s="2925"/>
      <c r="E21" s="1620">
        <v>1</v>
      </c>
      <c r="F21" s="1620" t="s">
        <v>653</v>
      </c>
      <c r="G21" s="1621">
        <v>1500</v>
      </c>
      <c r="H21" s="1618">
        <f t="shared" si="0"/>
        <v>1500</v>
      </c>
    </row>
    <row r="22" spans="2:8" s="57" customFormat="1" ht="18.75" x14ac:dyDescent="0.3">
      <c r="B22" s="2924"/>
      <c r="C22" s="2925"/>
      <c r="D22" s="2925"/>
      <c r="E22" s="1620"/>
      <c r="F22" s="1620"/>
      <c r="G22" s="1621"/>
      <c r="H22" s="1618">
        <f t="shared" si="0"/>
        <v>0</v>
      </c>
    </row>
    <row r="23" spans="2:8" s="57" customFormat="1" ht="18.75" x14ac:dyDescent="0.3">
      <c r="B23" s="2924"/>
      <c r="C23" s="2925"/>
      <c r="D23" s="2925"/>
      <c r="E23" s="1620"/>
      <c r="F23" s="1620"/>
      <c r="G23" s="1621"/>
      <c r="H23" s="1618">
        <f t="shared" si="0"/>
        <v>0</v>
      </c>
    </row>
    <row r="24" spans="2:8" s="57" customFormat="1" ht="18.75" x14ac:dyDescent="0.3">
      <c r="B24" s="2924"/>
      <c r="C24" s="2925"/>
      <c r="D24" s="2925"/>
      <c r="E24" s="1620"/>
      <c r="F24" s="1620"/>
      <c r="G24" s="1621"/>
      <c r="H24" s="1618">
        <f t="shared" si="0"/>
        <v>0</v>
      </c>
    </row>
    <row r="25" spans="2:8" s="57" customFormat="1" ht="18.75" x14ac:dyDescent="0.3">
      <c r="B25" s="2924"/>
      <c r="C25" s="2925"/>
      <c r="D25" s="2925"/>
      <c r="E25" s="1620"/>
      <c r="F25" s="1620"/>
      <c r="G25" s="1621"/>
      <c r="H25" s="1619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16"/>
      <c r="C33" s="2917"/>
      <c r="D33" s="2917"/>
      <c r="E33" s="1614"/>
      <c r="F33" s="1614"/>
      <c r="G33" s="1614"/>
      <c r="H33" s="1616"/>
    </row>
    <row r="34" spans="2:8" x14ac:dyDescent="0.25">
      <c r="B34" s="2916"/>
      <c r="C34" s="2917"/>
      <c r="D34" s="2917"/>
      <c r="E34" s="1614"/>
      <c r="F34" s="1614"/>
      <c r="G34" s="1614"/>
      <c r="H34" s="1616"/>
    </row>
    <row r="35" spans="2:8" ht="15.75" thickBot="1" x14ac:dyDescent="0.3">
      <c r="B35" s="2918"/>
      <c r="C35" s="2919"/>
      <c r="D35" s="2919"/>
      <c r="E35" s="1615"/>
      <c r="F35" s="1615"/>
      <c r="G35" s="1615"/>
      <c r="H35" s="1617"/>
    </row>
    <row r="36" spans="2:8" ht="18.75" x14ac:dyDescent="0.3">
      <c r="G36" s="48" t="s">
        <v>443</v>
      </c>
      <c r="H36" s="64">
        <f>SUM(H13:H25)</f>
        <v>7000</v>
      </c>
    </row>
    <row r="37" spans="2:8" ht="18.75" x14ac:dyDescent="0.3">
      <c r="G37" s="48" t="s">
        <v>444</v>
      </c>
      <c r="H37" s="64">
        <f>+H36*0.16</f>
        <v>1120</v>
      </c>
    </row>
    <row r="38" spans="2:8" ht="18.75" x14ac:dyDescent="0.3">
      <c r="G38" s="48" t="s">
        <v>743</v>
      </c>
      <c r="H38" s="64">
        <f>+H36*10.66667%</f>
        <v>746.66690000000006</v>
      </c>
    </row>
    <row r="39" spans="2:8" ht="18.75" x14ac:dyDescent="0.3">
      <c r="G39" s="75" t="s">
        <v>1985</v>
      </c>
      <c r="H39" s="64">
        <f>+H36*1.25%</f>
        <v>87.5</v>
      </c>
    </row>
    <row r="40" spans="2:8" ht="18.75" x14ac:dyDescent="0.3">
      <c r="G40" s="75" t="s">
        <v>525</v>
      </c>
      <c r="H40" s="64">
        <f>+H36*2%</f>
        <v>140</v>
      </c>
    </row>
    <row r="41" spans="2:8" ht="19.5" thickBot="1" x14ac:dyDescent="0.35">
      <c r="G41" s="49" t="s">
        <v>445</v>
      </c>
      <c r="H41" s="65">
        <f>+H36+H37-H38-H39-H40</f>
        <v>7145.8330999999998</v>
      </c>
    </row>
    <row r="43" spans="2:8" x14ac:dyDescent="0.25">
      <c r="B43" s="2912"/>
      <c r="C43" s="2912"/>
      <c r="D43" s="2912"/>
      <c r="E43" s="2912"/>
      <c r="F43" s="2912"/>
    </row>
    <row r="44" spans="2:8" x14ac:dyDescent="0.25">
      <c r="B44" s="2912"/>
      <c r="C44" s="2912"/>
      <c r="D44" s="2912"/>
      <c r="E44" s="2912"/>
      <c r="F44" s="2912"/>
    </row>
    <row r="45" spans="2:8" x14ac:dyDescent="0.25">
      <c r="B45" s="2915" t="s">
        <v>446</v>
      </c>
      <c r="C45" s="2915"/>
      <c r="D45" s="2915"/>
      <c r="E45" s="2915" t="s">
        <v>447</v>
      </c>
      <c r="F45" s="2915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5:F45"/>
    <mergeCell ref="B45:D45"/>
    <mergeCell ref="B43:D44"/>
    <mergeCell ref="B31:H31"/>
    <mergeCell ref="B32:H32"/>
    <mergeCell ref="B33:D33"/>
    <mergeCell ref="B34:D34"/>
    <mergeCell ref="B35:D35"/>
    <mergeCell ref="E43:F44"/>
  </mergeCells>
  <pageMargins left="0.7" right="0.7" top="0.75" bottom="0.75" header="0.3" footer="0.3"/>
  <pageSetup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93366"/>
    <pageSetUpPr fitToPage="1"/>
  </sheetPr>
  <dimension ref="B1:H44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7" style="32" customWidth="1"/>
    <col min="4" max="4" width="14.7109375" style="32" customWidth="1"/>
    <col min="5" max="6" width="17.7109375" style="32" customWidth="1"/>
    <col min="7" max="7" width="19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-1988</v>
      </c>
      <c r="E5" s="1611" t="s">
        <v>421</v>
      </c>
      <c r="F5" s="33" t="str">
        <f>VLOOKUP(F6,OBRAS!A1:B25,2,FALSE)</f>
        <v>VALENC, ENSINO, TAJO</v>
      </c>
      <c r="G5" s="1670" t="s">
        <v>423</v>
      </c>
      <c r="H5" s="1674">
        <v>46166</v>
      </c>
    </row>
    <row r="6" spans="2:8" ht="15.75" thickBot="1" x14ac:dyDescent="0.3">
      <c r="B6" s="1669"/>
      <c r="C6" s="1671"/>
      <c r="D6" s="1673"/>
      <c r="E6" s="1612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179</v>
      </c>
      <c r="D7" s="36"/>
      <c r="E7" s="36"/>
      <c r="F7" s="35" t="s">
        <v>429</v>
      </c>
      <c r="G7" s="36" t="str">
        <f>VLOOKUP(C7,'BASE DATOS'!A1:J107,7,FALSE)</f>
        <v>tallerllano972@hotmail.com</v>
      </c>
      <c r="H7" s="41"/>
    </row>
    <row r="8" spans="2:8" x14ac:dyDescent="0.25">
      <c r="B8" s="40" t="s">
        <v>425</v>
      </c>
      <c r="C8" s="38" t="str">
        <f>VLOOKUP(C7,'BASE DATOS'!A1:J108,3,FALSE)</f>
        <v>SANTOS DEGOLLADO #117 COL. CENTRO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38000</v>
      </c>
      <c r="H9" s="42"/>
    </row>
    <row r="10" spans="2:8" x14ac:dyDescent="0.25">
      <c r="B10" s="40" t="s">
        <v>427</v>
      </c>
      <c r="C10" s="38" t="str">
        <f>VLOOKUP(C7,'BASE DATOS'!A1:J110,2,FALSE)</f>
        <v>TITG050319CK5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461 1247705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61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1995</v>
      </c>
      <c r="C13" s="1679"/>
      <c r="D13" s="1679"/>
      <c r="E13" s="60">
        <v>1</v>
      </c>
      <c r="F13" s="60" t="s">
        <v>462</v>
      </c>
      <c r="G13" s="62">
        <v>300</v>
      </c>
      <c r="H13" s="56">
        <f>+E13*G13</f>
        <v>300</v>
      </c>
    </row>
    <row r="14" spans="2:8" s="57" customFormat="1" ht="18.75" x14ac:dyDescent="0.3">
      <c r="B14" s="2928" t="s">
        <v>1996</v>
      </c>
      <c r="C14" s="2929"/>
      <c r="D14" s="2929"/>
      <c r="E14" s="1632">
        <v>1</v>
      </c>
      <c r="F14" s="1632" t="s">
        <v>449</v>
      </c>
      <c r="G14" s="1633">
        <v>600</v>
      </c>
      <c r="H14" s="1630">
        <f>+E14*G14</f>
        <v>600</v>
      </c>
    </row>
    <row r="15" spans="2:8" s="57" customFormat="1" ht="18.75" x14ac:dyDescent="0.3">
      <c r="B15" s="2928" t="s">
        <v>1997</v>
      </c>
      <c r="C15" s="2929"/>
      <c r="D15" s="2929"/>
      <c r="E15" s="1632">
        <v>1</v>
      </c>
      <c r="F15" s="1632" t="s">
        <v>449</v>
      </c>
      <c r="G15" s="1633">
        <v>3500</v>
      </c>
      <c r="H15" s="1630">
        <f t="shared" ref="H15:H24" si="0">+E15*G15</f>
        <v>3500</v>
      </c>
    </row>
    <row r="16" spans="2:8" s="57" customFormat="1" ht="18.75" x14ac:dyDescent="0.3">
      <c r="B16" s="2930" t="s">
        <v>806</v>
      </c>
      <c r="C16" s="2931"/>
      <c r="D16" s="2931"/>
      <c r="E16" s="1632"/>
      <c r="F16" s="1632"/>
      <c r="G16" s="1633"/>
      <c r="H16" s="1630">
        <f t="shared" si="0"/>
        <v>0</v>
      </c>
    </row>
    <row r="17" spans="2:8" s="57" customFormat="1" ht="18.75" x14ac:dyDescent="0.3">
      <c r="B17" s="2928"/>
      <c r="C17" s="2929"/>
      <c r="D17" s="2929"/>
      <c r="E17" s="1632"/>
      <c r="F17" s="1632"/>
      <c r="G17" s="1633"/>
      <c r="H17" s="1630">
        <f t="shared" si="0"/>
        <v>0</v>
      </c>
    </row>
    <row r="18" spans="2:8" s="57" customFormat="1" ht="18.75" x14ac:dyDescent="0.3">
      <c r="B18" s="2928"/>
      <c r="C18" s="2929"/>
      <c r="D18" s="2929"/>
      <c r="E18" s="1632"/>
      <c r="F18" s="1632"/>
      <c r="G18" s="1633"/>
      <c r="H18" s="1630">
        <f t="shared" si="0"/>
        <v>0</v>
      </c>
    </row>
    <row r="19" spans="2:8" s="57" customFormat="1" ht="18.75" x14ac:dyDescent="0.3">
      <c r="B19" s="2928"/>
      <c r="C19" s="2929"/>
      <c r="D19" s="2929"/>
      <c r="E19" s="1632"/>
      <c r="F19" s="1632"/>
      <c r="G19" s="1633"/>
      <c r="H19" s="1630">
        <f t="shared" si="0"/>
        <v>0</v>
      </c>
    </row>
    <row r="20" spans="2:8" s="57" customFormat="1" ht="18.75" x14ac:dyDescent="0.3">
      <c r="B20" s="2928"/>
      <c r="C20" s="2929"/>
      <c r="D20" s="2929"/>
      <c r="E20" s="1632"/>
      <c r="F20" s="1632"/>
      <c r="G20" s="1633"/>
      <c r="H20" s="1630">
        <f t="shared" si="0"/>
        <v>0</v>
      </c>
    </row>
    <row r="21" spans="2:8" s="57" customFormat="1" ht="18.75" x14ac:dyDescent="0.3">
      <c r="B21" s="2928"/>
      <c r="C21" s="2929"/>
      <c r="D21" s="2929"/>
      <c r="E21" s="1632"/>
      <c r="F21" s="1632"/>
      <c r="G21" s="1633"/>
      <c r="H21" s="1630">
        <f t="shared" si="0"/>
        <v>0</v>
      </c>
    </row>
    <row r="22" spans="2:8" s="57" customFormat="1" ht="18.75" x14ac:dyDescent="0.3">
      <c r="B22" s="2928"/>
      <c r="C22" s="2929"/>
      <c r="D22" s="2929"/>
      <c r="E22" s="1632"/>
      <c r="F22" s="1632"/>
      <c r="G22" s="1633"/>
      <c r="H22" s="1630">
        <f t="shared" si="0"/>
        <v>0</v>
      </c>
    </row>
    <row r="23" spans="2:8" s="57" customFormat="1" ht="18.75" x14ac:dyDescent="0.3">
      <c r="B23" s="2928"/>
      <c r="C23" s="2929"/>
      <c r="D23" s="2929"/>
      <c r="E23" s="1632"/>
      <c r="F23" s="1632"/>
      <c r="G23" s="1633"/>
      <c r="H23" s="1630">
        <f t="shared" si="0"/>
        <v>0</v>
      </c>
    </row>
    <row r="24" spans="2:8" s="57" customFormat="1" ht="18.75" x14ac:dyDescent="0.3">
      <c r="B24" s="2928"/>
      <c r="C24" s="2929"/>
      <c r="D24" s="2929"/>
      <c r="E24" s="1632"/>
      <c r="F24" s="1632"/>
      <c r="G24" s="1633"/>
      <c r="H24" s="1630">
        <f t="shared" si="0"/>
        <v>0</v>
      </c>
    </row>
    <row r="25" spans="2:8" s="57" customFormat="1" ht="18.75" x14ac:dyDescent="0.3">
      <c r="B25" s="2928"/>
      <c r="C25" s="2929"/>
      <c r="D25" s="2929"/>
      <c r="E25" s="1632"/>
      <c r="F25" s="1632"/>
      <c r="G25" s="1633"/>
      <c r="H25" s="163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33"/>
      <c r="C33" s="2934"/>
      <c r="D33" s="2934"/>
      <c r="E33" s="1626"/>
      <c r="F33" s="1626"/>
      <c r="G33" s="1626"/>
      <c r="H33" s="1628"/>
    </row>
    <row r="34" spans="2:8" x14ac:dyDescent="0.25">
      <c r="B34" s="2933"/>
      <c r="C34" s="2934"/>
      <c r="D34" s="2934"/>
      <c r="E34" s="1626"/>
      <c r="F34" s="1626"/>
      <c r="G34" s="1626"/>
      <c r="H34" s="1628"/>
    </row>
    <row r="35" spans="2:8" ht="15.75" thickBot="1" x14ac:dyDescent="0.3">
      <c r="B35" s="2935"/>
      <c r="C35" s="2936"/>
      <c r="D35" s="2936"/>
      <c r="E35" s="1627"/>
      <c r="F35" s="1627"/>
      <c r="G35" s="1627"/>
      <c r="H35" s="1629"/>
    </row>
    <row r="36" spans="2:8" ht="18.75" x14ac:dyDescent="0.3">
      <c r="G36" s="48" t="s">
        <v>443</v>
      </c>
      <c r="H36" s="64">
        <f>SUM(H13:H25)</f>
        <v>4400</v>
      </c>
    </row>
    <row r="37" spans="2:8" ht="18.75" x14ac:dyDescent="0.3">
      <c r="G37" s="48" t="s">
        <v>444</v>
      </c>
      <c r="H37" s="64">
        <f>+H36*0.16</f>
        <v>704</v>
      </c>
    </row>
    <row r="38" spans="2:8" ht="18.75" x14ac:dyDescent="0.3">
      <c r="G38" s="75" t="s">
        <v>1985</v>
      </c>
      <c r="H38" s="64">
        <f>+H36*1.25%</f>
        <v>55</v>
      </c>
    </row>
    <row r="39" spans="2:8" ht="18.75" x14ac:dyDescent="0.3">
      <c r="G39" s="75" t="s">
        <v>525</v>
      </c>
      <c r="H39" s="64">
        <f>+H36*2%</f>
        <v>88</v>
      </c>
    </row>
    <row r="40" spans="2:8" ht="19.5" thickBot="1" x14ac:dyDescent="0.35">
      <c r="G40" s="49" t="s">
        <v>445</v>
      </c>
      <c r="H40" s="65">
        <f>+H36+H37-H38-H39</f>
        <v>4961</v>
      </c>
    </row>
    <row r="42" spans="2:8" x14ac:dyDescent="0.25">
      <c r="B42" s="2917"/>
      <c r="C42" s="2917"/>
      <c r="D42" s="2917"/>
      <c r="E42" s="2917"/>
      <c r="F42" s="2917"/>
    </row>
    <row r="43" spans="2:8" x14ac:dyDescent="0.25">
      <c r="B43" s="2917"/>
      <c r="C43" s="2917"/>
      <c r="D43" s="2917"/>
      <c r="E43" s="2917"/>
      <c r="F43" s="2917"/>
    </row>
    <row r="44" spans="2:8" x14ac:dyDescent="0.25">
      <c r="B44" s="2932" t="s">
        <v>446</v>
      </c>
      <c r="C44" s="2932"/>
      <c r="D44" s="2932"/>
      <c r="E44" s="2932" t="s">
        <v>447</v>
      </c>
      <c r="F44" s="2932"/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H42"/>
  <sheetViews>
    <sheetView workbookViewId="0">
      <selection activeCell="B24" sqref="B24:D24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-1989</v>
      </c>
      <c r="E5" s="1611" t="s">
        <v>421</v>
      </c>
      <c r="F5" s="33" t="str">
        <f>VLOOKUP(F6,OBRAS!A1:B25,2,FALSE)</f>
        <v>VALENC, ENSINO, TAJO</v>
      </c>
      <c r="G5" s="1670" t="s">
        <v>423</v>
      </c>
      <c r="H5" s="1674">
        <v>46197</v>
      </c>
    </row>
    <row r="6" spans="2:8" ht="15.75" thickBot="1" x14ac:dyDescent="0.3">
      <c r="B6" s="1669"/>
      <c r="C6" s="1671"/>
      <c r="D6" s="1673"/>
      <c r="E6" s="1612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276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ANDADOR DIAMANTE #510 COL. SAN JUANICO 1RA SECCION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38020</v>
      </c>
      <c r="H9" s="42"/>
    </row>
    <row r="10" spans="2:8" x14ac:dyDescent="0.25">
      <c r="B10" s="40" t="s">
        <v>427</v>
      </c>
      <c r="C10" s="38" t="str">
        <f>VLOOKUP(C7,'BASE DATOS'!A1:J110,2,FALSE)</f>
        <v>FIAD780302RDA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461 1673196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613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1998</v>
      </c>
      <c r="C13" s="1679"/>
      <c r="D13" s="1679"/>
      <c r="E13" s="60">
        <v>3</v>
      </c>
      <c r="F13" s="60" t="s">
        <v>449</v>
      </c>
      <c r="G13" s="62">
        <v>1382</v>
      </c>
      <c r="H13" s="56">
        <f>+E13*G13</f>
        <v>4146</v>
      </c>
    </row>
    <row r="14" spans="2:8" s="57" customFormat="1" ht="18.75" x14ac:dyDescent="0.3">
      <c r="B14" s="2930" t="s">
        <v>1999</v>
      </c>
      <c r="C14" s="2931"/>
      <c r="D14" s="2931"/>
      <c r="E14" s="1632"/>
      <c r="F14" s="1632"/>
      <c r="G14" s="1633"/>
      <c r="H14" s="1630">
        <f>+E14*G14</f>
        <v>0</v>
      </c>
    </row>
    <row r="15" spans="2:8" s="57" customFormat="1" ht="18.75" x14ac:dyDescent="0.3">
      <c r="B15" s="2928"/>
      <c r="C15" s="2929"/>
      <c r="D15" s="2929"/>
      <c r="E15" s="1632"/>
      <c r="F15" s="1632"/>
      <c r="G15" s="1633"/>
      <c r="H15" s="1630">
        <f t="shared" ref="H15:H24" si="0">+E15*G15</f>
        <v>0</v>
      </c>
    </row>
    <row r="16" spans="2:8" s="57" customFormat="1" ht="18.75" x14ac:dyDescent="0.3">
      <c r="B16" s="2928"/>
      <c r="C16" s="2929"/>
      <c r="D16" s="2929"/>
      <c r="E16" s="1632"/>
      <c r="F16" s="1632"/>
      <c r="G16" s="1633"/>
      <c r="H16" s="1630">
        <f t="shared" si="0"/>
        <v>0</v>
      </c>
    </row>
    <row r="17" spans="2:8" s="57" customFormat="1" ht="18.75" x14ac:dyDescent="0.3">
      <c r="B17" s="2928"/>
      <c r="C17" s="2929"/>
      <c r="D17" s="2929"/>
      <c r="E17" s="1632"/>
      <c r="F17" s="1632"/>
      <c r="G17" s="1633"/>
      <c r="H17" s="1630">
        <f t="shared" si="0"/>
        <v>0</v>
      </c>
    </row>
    <row r="18" spans="2:8" s="57" customFormat="1" ht="18.75" x14ac:dyDescent="0.3">
      <c r="B18" s="2928"/>
      <c r="C18" s="2929"/>
      <c r="D18" s="2929"/>
      <c r="E18" s="1632"/>
      <c r="F18" s="1632"/>
      <c r="G18" s="1633"/>
      <c r="H18" s="1630">
        <f t="shared" si="0"/>
        <v>0</v>
      </c>
    </row>
    <row r="19" spans="2:8" s="57" customFormat="1" ht="18.75" x14ac:dyDescent="0.3">
      <c r="B19" s="2928"/>
      <c r="C19" s="2929"/>
      <c r="D19" s="2929"/>
      <c r="E19" s="1632"/>
      <c r="F19" s="1632"/>
      <c r="G19" s="1633"/>
      <c r="H19" s="1630">
        <f t="shared" si="0"/>
        <v>0</v>
      </c>
    </row>
    <row r="20" spans="2:8" s="57" customFormat="1" ht="18.75" x14ac:dyDescent="0.3">
      <c r="B20" s="2928"/>
      <c r="C20" s="2929"/>
      <c r="D20" s="2929"/>
      <c r="E20" s="1632"/>
      <c r="F20" s="1632"/>
      <c r="G20" s="1633"/>
      <c r="H20" s="1630">
        <f t="shared" si="0"/>
        <v>0</v>
      </c>
    </row>
    <row r="21" spans="2:8" s="57" customFormat="1" ht="18.75" x14ac:dyDescent="0.3">
      <c r="B21" s="2928"/>
      <c r="C21" s="2929"/>
      <c r="D21" s="2929"/>
      <c r="E21" s="1632"/>
      <c r="F21" s="1632"/>
      <c r="G21" s="1633"/>
      <c r="H21" s="1630">
        <f t="shared" si="0"/>
        <v>0</v>
      </c>
    </row>
    <row r="22" spans="2:8" s="57" customFormat="1" ht="18.75" x14ac:dyDescent="0.3">
      <c r="B22" s="2928"/>
      <c r="C22" s="2929"/>
      <c r="D22" s="2929"/>
      <c r="E22" s="1632"/>
      <c r="F22" s="1632"/>
      <c r="G22" s="1633"/>
      <c r="H22" s="1630">
        <f t="shared" si="0"/>
        <v>0</v>
      </c>
    </row>
    <row r="23" spans="2:8" s="57" customFormat="1" ht="18.75" x14ac:dyDescent="0.3">
      <c r="B23" s="2928"/>
      <c r="C23" s="2929"/>
      <c r="D23" s="2929"/>
      <c r="E23" s="1632"/>
      <c r="F23" s="1632"/>
      <c r="G23" s="1633"/>
      <c r="H23" s="1630">
        <f t="shared" si="0"/>
        <v>0</v>
      </c>
    </row>
    <row r="24" spans="2:8" s="57" customFormat="1" ht="18.75" x14ac:dyDescent="0.3">
      <c r="B24" s="2928"/>
      <c r="C24" s="2929"/>
      <c r="D24" s="2929"/>
      <c r="E24" s="1632"/>
      <c r="F24" s="1632"/>
      <c r="G24" s="1633"/>
      <c r="H24" s="1630">
        <f t="shared" si="0"/>
        <v>0</v>
      </c>
    </row>
    <row r="25" spans="2:8" s="57" customFormat="1" ht="18.75" x14ac:dyDescent="0.3">
      <c r="B25" s="2928"/>
      <c r="C25" s="2929"/>
      <c r="D25" s="2929"/>
      <c r="E25" s="1632"/>
      <c r="F25" s="1632"/>
      <c r="G25" s="1633"/>
      <c r="H25" s="163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33"/>
      <c r="C33" s="2934"/>
      <c r="D33" s="2934"/>
      <c r="E33" s="1626"/>
      <c r="F33" s="1626"/>
      <c r="G33" s="1626"/>
      <c r="H33" s="1628"/>
    </row>
    <row r="34" spans="2:8" x14ac:dyDescent="0.25">
      <c r="B34" s="2933"/>
      <c r="C34" s="2934"/>
      <c r="D34" s="2934"/>
      <c r="E34" s="1626"/>
      <c r="F34" s="1626"/>
      <c r="G34" s="1626"/>
      <c r="H34" s="1628"/>
    </row>
    <row r="35" spans="2:8" ht="15.75" thickBot="1" x14ac:dyDescent="0.3">
      <c r="B35" s="2935"/>
      <c r="C35" s="2936"/>
      <c r="D35" s="2936"/>
      <c r="E35" s="1627"/>
      <c r="F35" s="1627"/>
      <c r="G35" s="1627"/>
      <c r="H35" s="1629"/>
    </row>
    <row r="36" spans="2:8" ht="18.75" x14ac:dyDescent="0.3">
      <c r="G36" s="48" t="s">
        <v>443</v>
      </c>
      <c r="H36" s="64">
        <f>SUM(H13:H25)</f>
        <v>4146</v>
      </c>
    </row>
    <row r="37" spans="2:8" ht="18.75" x14ac:dyDescent="0.3">
      <c r="G37" s="48" t="s">
        <v>444</v>
      </c>
      <c r="H37" s="64">
        <f>+H36*0.16</f>
        <v>663.36</v>
      </c>
    </row>
    <row r="38" spans="2:8" ht="19.5" thickBot="1" x14ac:dyDescent="0.35">
      <c r="G38" s="49" t="s">
        <v>445</v>
      </c>
      <c r="H38" s="65">
        <f>+H36+H37</f>
        <v>4809.3599999999997</v>
      </c>
    </row>
    <row r="40" spans="2:8" x14ac:dyDescent="0.25">
      <c r="B40" s="2917"/>
      <c r="C40" s="2917"/>
      <c r="D40" s="2917"/>
      <c r="E40" s="2917"/>
      <c r="F40" s="2917"/>
    </row>
    <row r="41" spans="2:8" x14ac:dyDescent="0.25">
      <c r="B41" s="2917"/>
      <c r="C41" s="2917"/>
      <c r="D41" s="2917"/>
      <c r="E41" s="2917"/>
      <c r="F41" s="2917"/>
    </row>
    <row r="42" spans="2:8" x14ac:dyDescent="0.25">
      <c r="B42" s="2932" t="s">
        <v>446</v>
      </c>
      <c r="C42" s="2932"/>
      <c r="D42" s="2932"/>
      <c r="E42" s="2932" t="s">
        <v>447</v>
      </c>
      <c r="F42" s="2932"/>
    </row>
  </sheetData>
  <mergeCells count="36"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C3300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" style="32" customWidth="1"/>
    <col min="4" max="4" width="17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2000</v>
      </c>
      <c r="E5" s="1622" t="s">
        <v>421</v>
      </c>
      <c r="F5" s="33" t="str">
        <f>VLOOKUP(F6,OBRAS!A1:B25,2,FALSE)</f>
        <v>LA VALENCIA</v>
      </c>
      <c r="G5" s="1670" t="s">
        <v>423</v>
      </c>
      <c r="H5" s="1674">
        <v>46190</v>
      </c>
    </row>
    <row r="6" spans="2:8" ht="15.75" thickBot="1" x14ac:dyDescent="0.3">
      <c r="B6" s="1669"/>
      <c r="C6" s="1671"/>
      <c r="D6" s="1673"/>
      <c r="E6" s="1623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34</v>
      </c>
      <c r="D7" s="36"/>
      <c r="E7" s="36"/>
      <c r="F7" s="35" t="s">
        <v>429</v>
      </c>
      <c r="G7" s="36" t="str">
        <f>VLOOKUP(C7,'BASE DATOS'!A1:J107,7,FALSE)</f>
        <v>ventas01regsagama@gmail.com</v>
      </c>
      <c r="H7" s="41"/>
    </row>
    <row r="8" spans="2:8" x14ac:dyDescent="0.25">
      <c r="B8" s="40" t="s">
        <v>425</v>
      </c>
      <c r="C8" s="38" t="str">
        <f>VLOOKUP(C7,'BASE DATOS'!A1:J108,3,FALSE)</f>
        <v>CELAYA-SALAMANCA LIBRE KM 1.5, COL. ROSALINDA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38060</v>
      </c>
      <c r="H9" s="42"/>
    </row>
    <row r="10" spans="2:8" x14ac:dyDescent="0.25">
      <c r="B10" s="40" t="s">
        <v>427</v>
      </c>
      <c r="C10" s="38" t="str">
        <f>VLOOKUP(C7,'BASE DATOS'!A1:J110,2,FALSE)</f>
        <v>CLH020607SJ1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442 3949657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62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2001</v>
      </c>
      <c r="C13" s="1679"/>
      <c r="D13" s="1679"/>
      <c r="E13" s="60">
        <v>30</v>
      </c>
      <c r="F13" s="60" t="s">
        <v>620</v>
      </c>
      <c r="G13" s="62">
        <v>129.31030000000001</v>
      </c>
      <c r="H13" s="56">
        <f>+E13*G13</f>
        <v>3879.3090000000002</v>
      </c>
    </row>
    <row r="14" spans="2:8" s="57" customFormat="1" ht="18.75" x14ac:dyDescent="0.3">
      <c r="B14" s="2942" t="s">
        <v>1730</v>
      </c>
      <c r="C14" s="2943"/>
      <c r="D14" s="2943"/>
      <c r="E14" s="1643">
        <v>20</v>
      </c>
      <c r="F14" s="1643" t="s">
        <v>449</v>
      </c>
      <c r="G14" s="1644">
        <v>21.5517</v>
      </c>
      <c r="H14" s="1641">
        <f>+E14*G14</f>
        <v>431.03399999999999</v>
      </c>
    </row>
    <row r="15" spans="2:8" s="57" customFormat="1" ht="18.75" x14ac:dyDescent="0.3">
      <c r="B15" s="2942" t="s">
        <v>544</v>
      </c>
      <c r="C15" s="2943"/>
      <c r="D15" s="2943"/>
      <c r="E15" s="1643">
        <v>4</v>
      </c>
      <c r="F15" s="1643" t="s">
        <v>449</v>
      </c>
      <c r="G15" s="1644">
        <v>129.31030000000001</v>
      </c>
      <c r="H15" s="1641">
        <f t="shared" ref="H15:H24" si="0">+E15*G15</f>
        <v>517.24120000000005</v>
      </c>
    </row>
    <row r="16" spans="2:8" s="57" customFormat="1" ht="18.75" x14ac:dyDescent="0.3">
      <c r="B16" s="2942" t="s">
        <v>2002</v>
      </c>
      <c r="C16" s="2943"/>
      <c r="D16" s="2943"/>
      <c r="E16" s="1643">
        <v>2</v>
      </c>
      <c r="F16" s="1643" t="s">
        <v>449</v>
      </c>
      <c r="G16" s="1644">
        <v>206.8965</v>
      </c>
      <c r="H16" s="1641">
        <f t="shared" si="0"/>
        <v>413.79300000000001</v>
      </c>
    </row>
    <row r="17" spans="2:8" s="57" customFormat="1" ht="18.75" x14ac:dyDescent="0.3">
      <c r="B17" s="2944" t="s">
        <v>2003</v>
      </c>
      <c r="C17" s="2945"/>
      <c r="D17" s="2945"/>
      <c r="E17" s="1643"/>
      <c r="F17" s="1643"/>
      <c r="G17" s="1644"/>
      <c r="H17" s="1641">
        <f t="shared" si="0"/>
        <v>0</v>
      </c>
    </row>
    <row r="18" spans="2:8" s="57" customFormat="1" ht="18.75" x14ac:dyDescent="0.3">
      <c r="B18" s="2942"/>
      <c r="C18" s="2943"/>
      <c r="D18" s="2943"/>
      <c r="E18" s="1643"/>
      <c r="F18" s="1643"/>
      <c r="G18" s="1644"/>
      <c r="H18" s="1641">
        <f t="shared" si="0"/>
        <v>0</v>
      </c>
    </row>
    <row r="19" spans="2:8" s="57" customFormat="1" ht="18.75" x14ac:dyDescent="0.3">
      <c r="B19" s="2942"/>
      <c r="C19" s="2943"/>
      <c r="D19" s="2943"/>
      <c r="E19" s="1643"/>
      <c r="F19" s="1643"/>
      <c r="G19" s="1644"/>
      <c r="H19" s="1641">
        <f t="shared" si="0"/>
        <v>0</v>
      </c>
    </row>
    <row r="20" spans="2:8" s="57" customFormat="1" ht="18.75" x14ac:dyDescent="0.3">
      <c r="B20" s="2942"/>
      <c r="C20" s="2943"/>
      <c r="D20" s="2943"/>
      <c r="E20" s="1643"/>
      <c r="F20" s="1643"/>
      <c r="G20" s="1644"/>
      <c r="H20" s="1641">
        <f t="shared" si="0"/>
        <v>0</v>
      </c>
    </row>
    <row r="21" spans="2:8" s="57" customFormat="1" ht="18.75" x14ac:dyDescent="0.3">
      <c r="B21" s="2942"/>
      <c r="C21" s="2943"/>
      <c r="D21" s="2943"/>
      <c r="E21" s="1643"/>
      <c r="F21" s="1643"/>
      <c r="G21" s="1644"/>
      <c r="H21" s="1641">
        <f t="shared" si="0"/>
        <v>0</v>
      </c>
    </row>
    <row r="22" spans="2:8" s="57" customFormat="1" ht="18.75" x14ac:dyDescent="0.3">
      <c r="B22" s="2942"/>
      <c r="C22" s="2943"/>
      <c r="D22" s="2943"/>
      <c r="E22" s="1643"/>
      <c r="F22" s="1643"/>
      <c r="G22" s="1644"/>
      <c r="H22" s="1641">
        <f t="shared" si="0"/>
        <v>0</v>
      </c>
    </row>
    <row r="23" spans="2:8" s="57" customFormat="1" ht="18.75" x14ac:dyDescent="0.3">
      <c r="B23" s="2942"/>
      <c r="C23" s="2943"/>
      <c r="D23" s="2943"/>
      <c r="E23" s="1643"/>
      <c r="F23" s="1643"/>
      <c r="G23" s="1644"/>
      <c r="H23" s="1641">
        <f t="shared" si="0"/>
        <v>0</v>
      </c>
    </row>
    <row r="24" spans="2:8" s="57" customFormat="1" ht="18.75" x14ac:dyDescent="0.3">
      <c r="B24" s="2942"/>
      <c r="C24" s="2943"/>
      <c r="D24" s="2943"/>
      <c r="E24" s="1643"/>
      <c r="F24" s="1643"/>
      <c r="G24" s="1644"/>
      <c r="H24" s="1641">
        <f t="shared" si="0"/>
        <v>0</v>
      </c>
    </row>
    <row r="25" spans="2:8" s="57" customFormat="1" ht="18.75" x14ac:dyDescent="0.3">
      <c r="B25" s="2942"/>
      <c r="C25" s="2943"/>
      <c r="D25" s="2943"/>
      <c r="E25" s="1643"/>
      <c r="F25" s="1643"/>
      <c r="G25" s="1644"/>
      <c r="H25" s="164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38"/>
      <c r="C33" s="2939"/>
      <c r="D33" s="2939"/>
      <c r="E33" s="1637"/>
      <c r="F33" s="1637"/>
      <c r="G33" s="1637"/>
      <c r="H33" s="1639"/>
    </row>
    <row r="34" spans="2:8" x14ac:dyDescent="0.25">
      <c r="B34" s="2938"/>
      <c r="C34" s="2939"/>
      <c r="D34" s="2939"/>
      <c r="E34" s="1637"/>
      <c r="F34" s="1637"/>
      <c r="G34" s="1637"/>
      <c r="H34" s="1639"/>
    </row>
    <row r="35" spans="2:8" ht="15.75" thickBot="1" x14ac:dyDescent="0.3">
      <c r="B35" s="2940"/>
      <c r="C35" s="2941"/>
      <c r="D35" s="2941"/>
      <c r="E35" s="1638"/>
      <c r="F35" s="1638"/>
      <c r="G35" s="1638"/>
      <c r="H35" s="1640"/>
    </row>
    <row r="36" spans="2:8" ht="18.75" x14ac:dyDescent="0.3">
      <c r="G36" s="48" t="s">
        <v>443</v>
      </c>
      <c r="H36" s="64">
        <f>SUM(H13:H25)</f>
        <v>5241.3771999999999</v>
      </c>
    </row>
    <row r="37" spans="2:8" ht="18.75" x14ac:dyDescent="0.3">
      <c r="G37" s="48" t="s">
        <v>444</v>
      </c>
      <c r="H37" s="64">
        <f>+H36*0.16</f>
        <v>838.62035200000003</v>
      </c>
    </row>
    <row r="38" spans="2:8" ht="19.5" thickBot="1" x14ac:dyDescent="0.35">
      <c r="G38" s="49" t="s">
        <v>445</v>
      </c>
      <c r="H38" s="65">
        <f>+H36+H37</f>
        <v>6079.9975519999998</v>
      </c>
    </row>
    <row r="40" spans="2:8" x14ac:dyDescent="0.25">
      <c r="B40" s="2934"/>
      <c r="C40" s="2934"/>
      <c r="D40" s="2934"/>
      <c r="E40" s="2934"/>
      <c r="F40" s="2934"/>
    </row>
    <row r="41" spans="2:8" x14ac:dyDescent="0.25">
      <c r="B41" s="2934"/>
      <c r="C41" s="2934"/>
      <c r="D41" s="2934"/>
      <c r="E41" s="2934"/>
      <c r="F41" s="2934"/>
    </row>
    <row r="42" spans="2:8" x14ac:dyDescent="0.25">
      <c r="B42" s="2937" t="s">
        <v>446</v>
      </c>
      <c r="C42" s="2937"/>
      <c r="D42" s="2937"/>
      <c r="E42" s="2937" t="s">
        <v>447</v>
      </c>
      <c r="F42" s="2937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/>
    <pageSetUpPr fitToPage="1"/>
  </sheetPr>
  <dimension ref="B1:H42"/>
  <sheetViews>
    <sheetView workbookViewId="0">
      <selection activeCell="B13" sqref="B13:D13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85546875" style="32" customWidth="1"/>
    <col min="4" max="4" width="16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2005</v>
      </c>
      <c r="E5" s="1622" t="s">
        <v>421</v>
      </c>
      <c r="F5" s="33" t="str">
        <f>VLOOKUP(F6,OBRAS!A1:B25,2,FALSE)</f>
        <v>EL ENSINO</v>
      </c>
      <c r="G5" s="1670" t="s">
        <v>423</v>
      </c>
      <c r="H5" s="1674">
        <f ca="1">TODAY()</f>
        <v>46199</v>
      </c>
    </row>
    <row r="6" spans="2:8" ht="15.75" thickBot="1" x14ac:dyDescent="0.3">
      <c r="B6" s="1669"/>
      <c r="C6" s="1671"/>
      <c r="D6" s="1673"/>
      <c r="E6" s="1623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79</v>
      </c>
      <c r="D7" s="36"/>
      <c r="E7" s="36"/>
      <c r="F7" s="35" t="s">
        <v>429</v>
      </c>
      <c r="G7" s="36" t="str">
        <f>VLOOKUP(C7,'BASE DATOS'!A1:J107,7,FALSE)</f>
        <v>erich.ayala@lubbajio.com</v>
      </c>
      <c r="H7" s="41"/>
    </row>
    <row r="8" spans="2:8" x14ac:dyDescent="0.25">
      <c r="B8" s="40" t="s">
        <v>425</v>
      </c>
      <c r="C8" s="38" t="str">
        <f>VLOOKUP(C7,'BASE DATOS'!A1:J108,3,FALSE)</f>
        <v>AV. MEXICO JAPON #412 INT. 55 MICROPARQUE INDUSTRIAL</v>
      </c>
      <c r="D8" s="38"/>
      <c r="E8" s="38"/>
      <c r="F8" s="37" t="s">
        <v>430</v>
      </c>
      <c r="G8" s="38" t="str">
        <f>VLOOKUP(C7,'BASE DATOS'!A1:J108,8,FALSE)</f>
        <v>LUBRICANTES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LBA880808D36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461 1066365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62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2004</v>
      </c>
      <c r="C13" s="1679"/>
      <c r="D13" s="1679"/>
      <c r="E13" s="60">
        <v>1</v>
      </c>
      <c r="F13" s="60" t="s">
        <v>554</v>
      </c>
      <c r="G13" s="62">
        <v>3010</v>
      </c>
      <c r="H13" s="56">
        <f>+E13*G13</f>
        <v>3010</v>
      </c>
    </row>
    <row r="14" spans="2:8" s="57" customFormat="1" ht="18.75" x14ac:dyDescent="0.3">
      <c r="B14" s="2944" t="s">
        <v>1106</v>
      </c>
      <c r="C14" s="2945"/>
      <c r="D14" s="2945"/>
      <c r="E14" s="1643"/>
      <c r="F14" s="1643"/>
      <c r="G14" s="1644"/>
      <c r="H14" s="1641">
        <f>+E14*G14</f>
        <v>0</v>
      </c>
    </row>
    <row r="15" spans="2:8" s="57" customFormat="1" ht="18.75" x14ac:dyDescent="0.3">
      <c r="B15" s="2942"/>
      <c r="C15" s="2943"/>
      <c r="D15" s="2943"/>
      <c r="E15" s="1643"/>
      <c r="F15" s="1643"/>
      <c r="G15" s="1644"/>
      <c r="H15" s="1641">
        <f t="shared" ref="H15:H24" si="0">+E15*G15</f>
        <v>0</v>
      </c>
    </row>
    <row r="16" spans="2:8" s="57" customFormat="1" ht="18.75" x14ac:dyDescent="0.3">
      <c r="B16" s="2942"/>
      <c r="C16" s="2943"/>
      <c r="D16" s="2943"/>
      <c r="E16" s="1643"/>
      <c r="F16" s="1643"/>
      <c r="G16" s="1644"/>
      <c r="H16" s="1641">
        <f t="shared" si="0"/>
        <v>0</v>
      </c>
    </row>
    <row r="17" spans="2:8" s="57" customFormat="1" ht="18.75" x14ac:dyDescent="0.3">
      <c r="B17" s="2942"/>
      <c r="C17" s="2943"/>
      <c r="D17" s="2943"/>
      <c r="E17" s="1643"/>
      <c r="F17" s="1643"/>
      <c r="G17" s="1644"/>
      <c r="H17" s="1641">
        <f t="shared" si="0"/>
        <v>0</v>
      </c>
    </row>
    <row r="18" spans="2:8" s="57" customFormat="1" ht="18.75" x14ac:dyDescent="0.3">
      <c r="B18" s="2942"/>
      <c r="C18" s="2943"/>
      <c r="D18" s="2943"/>
      <c r="E18" s="1643"/>
      <c r="F18" s="1643"/>
      <c r="G18" s="1644"/>
      <c r="H18" s="1641">
        <f t="shared" si="0"/>
        <v>0</v>
      </c>
    </row>
    <row r="19" spans="2:8" s="57" customFormat="1" ht="18.75" x14ac:dyDescent="0.3">
      <c r="B19" s="2942"/>
      <c r="C19" s="2943"/>
      <c r="D19" s="2943"/>
      <c r="E19" s="1643"/>
      <c r="F19" s="1643"/>
      <c r="G19" s="1644"/>
      <c r="H19" s="1641">
        <f t="shared" si="0"/>
        <v>0</v>
      </c>
    </row>
    <row r="20" spans="2:8" s="57" customFormat="1" ht="18.75" x14ac:dyDescent="0.3">
      <c r="B20" s="2942"/>
      <c r="C20" s="2943"/>
      <c r="D20" s="2943"/>
      <c r="E20" s="1643"/>
      <c r="F20" s="1643"/>
      <c r="G20" s="1644"/>
      <c r="H20" s="1641">
        <f t="shared" si="0"/>
        <v>0</v>
      </c>
    </row>
    <row r="21" spans="2:8" s="57" customFormat="1" ht="18.75" x14ac:dyDescent="0.3">
      <c r="B21" s="2942"/>
      <c r="C21" s="2943"/>
      <c r="D21" s="2943"/>
      <c r="E21" s="1643"/>
      <c r="F21" s="1643"/>
      <c r="G21" s="1644"/>
      <c r="H21" s="1641">
        <f t="shared" si="0"/>
        <v>0</v>
      </c>
    </row>
    <row r="22" spans="2:8" s="57" customFormat="1" ht="18.75" x14ac:dyDescent="0.3">
      <c r="B22" s="2942"/>
      <c r="C22" s="2943"/>
      <c r="D22" s="2943"/>
      <c r="E22" s="1643"/>
      <c r="F22" s="1643"/>
      <c r="G22" s="1644"/>
      <c r="H22" s="1641">
        <f t="shared" si="0"/>
        <v>0</v>
      </c>
    </row>
    <row r="23" spans="2:8" s="57" customFormat="1" ht="18.75" x14ac:dyDescent="0.3">
      <c r="B23" s="2942"/>
      <c r="C23" s="2943"/>
      <c r="D23" s="2943"/>
      <c r="E23" s="1643"/>
      <c r="F23" s="1643"/>
      <c r="G23" s="1644"/>
      <c r="H23" s="1641">
        <f t="shared" si="0"/>
        <v>0</v>
      </c>
    </row>
    <row r="24" spans="2:8" s="57" customFormat="1" ht="18.75" x14ac:dyDescent="0.3">
      <c r="B24" s="2942"/>
      <c r="C24" s="2943"/>
      <c r="D24" s="2943"/>
      <c r="E24" s="1643"/>
      <c r="F24" s="1643"/>
      <c r="G24" s="1644"/>
      <c r="H24" s="1641">
        <f t="shared" si="0"/>
        <v>0</v>
      </c>
    </row>
    <row r="25" spans="2:8" s="57" customFormat="1" ht="18.75" x14ac:dyDescent="0.3">
      <c r="B25" s="2942"/>
      <c r="C25" s="2943"/>
      <c r="D25" s="2943"/>
      <c r="E25" s="1643"/>
      <c r="F25" s="1643"/>
      <c r="G25" s="1644"/>
      <c r="H25" s="164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38"/>
      <c r="C33" s="2939"/>
      <c r="D33" s="2939"/>
      <c r="E33" s="1637"/>
      <c r="F33" s="1637"/>
      <c r="G33" s="1637"/>
      <c r="H33" s="1639"/>
    </row>
    <row r="34" spans="2:8" x14ac:dyDescent="0.25">
      <c r="B34" s="2938"/>
      <c r="C34" s="2939"/>
      <c r="D34" s="2939"/>
      <c r="E34" s="1637"/>
      <c r="F34" s="1637"/>
      <c r="G34" s="1637"/>
      <c r="H34" s="1639"/>
    </row>
    <row r="35" spans="2:8" ht="15.75" thickBot="1" x14ac:dyDescent="0.3">
      <c r="B35" s="2940"/>
      <c r="C35" s="2941"/>
      <c r="D35" s="2941"/>
      <c r="E35" s="1638"/>
      <c r="F35" s="1638"/>
      <c r="G35" s="1638"/>
      <c r="H35" s="1640"/>
    </row>
    <row r="36" spans="2:8" ht="18.75" x14ac:dyDescent="0.3">
      <c r="G36" s="48" t="s">
        <v>443</v>
      </c>
      <c r="H36" s="64">
        <f>SUM(H13:H25)</f>
        <v>3010</v>
      </c>
    </row>
    <row r="37" spans="2:8" ht="18.75" x14ac:dyDescent="0.3">
      <c r="G37" s="48" t="s">
        <v>444</v>
      </c>
      <c r="H37" s="64">
        <f>+H36*0.16</f>
        <v>481.6</v>
      </c>
    </row>
    <row r="38" spans="2:8" ht="19.5" thickBot="1" x14ac:dyDescent="0.35">
      <c r="G38" s="49" t="s">
        <v>445</v>
      </c>
      <c r="H38" s="65">
        <f>+H36+H37</f>
        <v>3491.6</v>
      </c>
    </row>
    <row r="40" spans="2:8" x14ac:dyDescent="0.25">
      <c r="B40" s="2934"/>
      <c r="C40" s="2934"/>
      <c r="D40" s="2934"/>
      <c r="E40" s="2934"/>
      <c r="F40" s="2934"/>
    </row>
    <row r="41" spans="2:8" x14ac:dyDescent="0.25">
      <c r="B41" s="2934"/>
      <c r="C41" s="2934"/>
      <c r="D41" s="2934"/>
      <c r="E41" s="2934"/>
      <c r="F41" s="2934"/>
    </row>
    <row r="42" spans="2:8" x14ac:dyDescent="0.25">
      <c r="B42" s="2937" t="s">
        <v>446</v>
      </c>
      <c r="C42" s="2937"/>
      <c r="D42" s="2937"/>
      <c r="E42" s="2937" t="s">
        <v>447</v>
      </c>
      <c r="F42" s="2937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499984740745262"/>
    <pageSetUpPr fitToPage="1"/>
  </sheetPr>
  <dimension ref="B1:H42"/>
  <sheetViews>
    <sheetView workbookViewId="0">
      <selection activeCell="H9" sqref="H9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28515625" style="32" customWidth="1"/>
    <col min="4" max="4" width="15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2006</v>
      </c>
      <c r="E5" s="1622" t="s">
        <v>421</v>
      </c>
      <c r="F5" s="33" t="str">
        <f>VLOOKUP(F6,OBRAS!A1:B25,2,FALSE)</f>
        <v>LA VALENCIA</v>
      </c>
      <c r="G5" s="1670" t="s">
        <v>423</v>
      </c>
      <c r="H5" s="1674">
        <v>46195</v>
      </c>
    </row>
    <row r="6" spans="2:8" ht="15.75" thickBot="1" x14ac:dyDescent="0.3">
      <c r="B6" s="1669"/>
      <c r="C6" s="1671"/>
      <c r="D6" s="1673"/>
      <c r="E6" s="1623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688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MIGUEL ALEMAN 110 KM 12.5 COL. LA FE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NICOLAS DE LOS GARZA, NL</v>
      </c>
      <c r="D9" s="38"/>
      <c r="E9" s="38"/>
      <c r="F9" s="37" t="s">
        <v>431</v>
      </c>
      <c r="G9" s="50">
        <f>VLOOKUP(C7,'BASE DATOS'!A1:J109,9,FALSE)</f>
        <v>66477</v>
      </c>
      <c r="H9" s="42"/>
    </row>
    <row r="10" spans="2:8" x14ac:dyDescent="0.25">
      <c r="B10" s="40" t="s">
        <v>427</v>
      </c>
      <c r="C10" s="38" t="str">
        <f>VLOOKUP(C7,'BASE DATOS'!A1:J110,2,FALSE)</f>
        <v>MAQ840621I76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477 730 1264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62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2007</v>
      </c>
      <c r="C13" s="1679"/>
      <c r="D13" s="1679"/>
      <c r="E13" s="60">
        <v>1</v>
      </c>
      <c r="F13" s="60" t="s">
        <v>449</v>
      </c>
      <c r="G13" s="62">
        <v>536.19000000000005</v>
      </c>
      <c r="H13" s="56">
        <f>+E13*G13</f>
        <v>536.19000000000005</v>
      </c>
    </row>
    <row r="14" spans="2:8" s="57" customFormat="1" ht="18.75" x14ac:dyDescent="0.3">
      <c r="B14" s="2944" t="s">
        <v>1925</v>
      </c>
      <c r="C14" s="2945"/>
      <c r="D14" s="2945"/>
      <c r="E14" s="1643"/>
      <c r="F14" s="1643"/>
      <c r="G14" s="1644"/>
      <c r="H14" s="1641">
        <f>+E14*G14</f>
        <v>0</v>
      </c>
    </row>
    <row r="15" spans="2:8" s="57" customFormat="1" ht="18.75" x14ac:dyDescent="0.3">
      <c r="B15" s="2942"/>
      <c r="C15" s="2943"/>
      <c r="D15" s="2943"/>
      <c r="E15" s="1643"/>
      <c r="F15" s="1643"/>
      <c r="G15" s="1644"/>
      <c r="H15" s="1641">
        <f t="shared" ref="H15:H24" si="0">+E15*G15</f>
        <v>0</v>
      </c>
    </row>
    <row r="16" spans="2:8" s="57" customFormat="1" ht="18.75" x14ac:dyDescent="0.3">
      <c r="B16" s="2942"/>
      <c r="C16" s="2943"/>
      <c r="D16" s="2943"/>
      <c r="E16" s="1643"/>
      <c r="F16" s="1643"/>
      <c r="G16" s="1644"/>
      <c r="H16" s="1641">
        <f t="shared" si="0"/>
        <v>0</v>
      </c>
    </row>
    <row r="17" spans="2:8" s="57" customFormat="1" ht="18.75" x14ac:dyDescent="0.3">
      <c r="B17" s="2942"/>
      <c r="C17" s="2943"/>
      <c r="D17" s="2943"/>
      <c r="E17" s="1643"/>
      <c r="F17" s="1643"/>
      <c r="G17" s="1644"/>
      <c r="H17" s="1641">
        <f t="shared" si="0"/>
        <v>0</v>
      </c>
    </row>
    <row r="18" spans="2:8" s="57" customFormat="1" ht="18.75" x14ac:dyDescent="0.3">
      <c r="B18" s="2942"/>
      <c r="C18" s="2943"/>
      <c r="D18" s="2943"/>
      <c r="E18" s="1643"/>
      <c r="F18" s="1643"/>
      <c r="G18" s="1644"/>
      <c r="H18" s="1641">
        <f t="shared" si="0"/>
        <v>0</v>
      </c>
    </row>
    <row r="19" spans="2:8" s="57" customFormat="1" ht="18.75" x14ac:dyDescent="0.3">
      <c r="B19" s="2942"/>
      <c r="C19" s="2943"/>
      <c r="D19" s="2943"/>
      <c r="E19" s="1643"/>
      <c r="F19" s="1643"/>
      <c r="G19" s="1644"/>
      <c r="H19" s="1641">
        <f t="shared" si="0"/>
        <v>0</v>
      </c>
    </row>
    <row r="20" spans="2:8" s="57" customFormat="1" ht="18.75" x14ac:dyDescent="0.3">
      <c r="B20" s="2942"/>
      <c r="C20" s="2943"/>
      <c r="D20" s="2943"/>
      <c r="E20" s="1643"/>
      <c r="F20" s="1643"/>
      <c r="G20" s="1644"/>
      <c r="H20" s="1641">
        <f t="shared" si="0"/>
        <v>0</v>
      </c>
    </row>
    <row r="21" spans="2:8" s="57" customFormat="1" ht="18.75" x14ac:dyDescent="0.3">
      <c r="B21" s="2942"/>
      <c r="C21" s="2943"/>
      <c r="D21" s="2943"/>
      <c r="E21" s="1643"/>
      <c r="F21" s="1643"/>
      <c r="G21" s="1644"/>
      <c r="H21" s="1641">
        <f t="shared" si="0"/>
        <v>0</v>
      </c>
    </row>
    <row r="22" spans="2:8" s="57" customFormat="1" ht="18.75" x14ac:dyDescent="0.3">
      <c r="B22" s="2942"/>
      <c r="C22" s="2943"/>
      <c r="D22" s="2943"/>
      <c r="E22" s="1643"/>
      <c r="F22" s="1643"/>
      <c r="G22" s="1644"/>
      <c r="H22" s="1641">
        <f t="shared" si="0"/>
        <v>0</v>
      </c>
    </row>
    <row r="23" spans="2:8" s="57" customFormat="1" ht="18.75" x14ac:dyDescent="0.3">
      <c r="B23" s="2942"/>
      <c r="C23" s="2943"/>
      <c r="D23" s="2943"/>
      <c r="E23" s="1643"/>
      <c r="F23" s="1643"/>
      <c r="G23" s="1644"/>
      <c r="H23" s="1641">
        <f t="shared" si="0"/>
        <v>0</v>
      </c>
    </row>
    <row r="24" spans="2:8" s="57" customFormat="1" ht="18.75" x14ac:dyDescent="0.3">
      <c r="B24" s="2942"/>
      <c r="C24" s="2943"/>
      <c r="D24" s="2943"/>
      <c r="E24" s="1643"/>
      <c r="F24" s="1643"/>
      <c r="G24" s="1644"/>
      <c r="H24" s="1641">
        <f t="shared" si="0"/>
        <v>0</v>
      </c>
    </row>
    <row r="25" spans="2:8" s="57" customFormat="1" ht="18.75" x14ac:dyDescent="0.3">
      <c r="B25" s="2942"/>
      <c r="C25" s="2943"/>
      <c r="D25" s="2943"/>
      <c r="E25" s="1643"/>
      <c r="F25" s="1643"/>
      <c r="G25" s="1644"/>
      <c r="H25" s="164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38"/>
      <c r="C33" s="2939"/>
      <c r="D33" s="2939"/>
      <c r="E33" s="1637"/>
      <c r="F33" s="1637"/>
      <c r="G33" s="1637"/>
      <c r="H33" s="1639"/>
    </row>
    <row r="34" spans="2:8" x14ac:dyDescent="0.25">
      <c r="B34" s="2938"/>
      <c r="C34" s="2939"/>
      <c r="D34" s="2939"/>
      <c r="E34" s="1637"/>
      <c r="F34" s="1637"/>
      <c r="G34" s="1637"/>
      <c r="H34" s="1639"/>
    </row>
    <row r="35" spans="2:8" ht="15.75" thickBot="1" x14ac:dyDescent="0.3">
      <c r="B35" s="2940"/>
      <c r="C35" s="2941"/>
      <c r="D35" s="2941"/>
      <c r="E35" s="1638"/>
      <c r="F35" s="1638"/>
      <c r="G35" s="1638"/>
      <c r="H35" s="1640"/>
    </row>
    <row r="36" spans="2:8" ht="18.75" x14ac:dyDescent="0.3">
      <c r="G36" s="48" t="s">
        <v>443</v>
      </c>
      <c r="H36" s="64">
        <f>SUM(H13:H25)</f>
        <v>536.19000000000005</v>
      </c>
    </row>
    <row r="37" spans="2:8" ht="18.75" x14ac:dyDescent="0.3">
      <c r="G37" s="48" t="s">
        <v>444</v>
      </c>
      <c r="H37" s="64">
        <f>+H36*0.16</f>
        <v>85.790400000000005</v>
      </c>
    </row>
    <row r="38" spans="2:8" ht="19.5" thickBot="1" x14ac:dyDescent="0.35">
      <c r="G38" s="49" t="s">
        <v>445</v>
      </c>
      <c r="H38" s="65">
        <f>+H36+H37</f>
        <v>621.98040000000003</v>
      </c>
    </row>
    <row r="40" spans="2:8" x14ac:dyDescent="0.25">
      <c r="B40" s="2934"/>
      <c r="C40" s="2934"/>
      <c r="D40" s="2934"/>
      <c r="E40" s="2934"/>
      <c r="F40" s="2934"/>
    </row>
    <row r="41" spans="2:8" x14ac:dyDescent="0.25">
      <c r="B41" s="2934"/>
      <c r="C41" s="2934"/>
      <c r="D41" s="2934"/>
      <c r="E41" s="2934"/>
      <c r="F41" s="2934"/>
    </row>
    <row r="42" spans="2:8" x14ac:dyDescent="0.25">
      <c r="B42" s="2937" t="s">
        <v>446</v>
      </c>
      <c r="C42" s="2937"/>
      <c r="D42" s="2937"/>
      <c r="E42" s="2937" t="s">
        <v>447</v>
      </c>
      <c r="F42" s="2937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  <pageSetUpPr fitToPage="1"/>
  </sheetPr>
  <dimension ref="B1:H42"/>
  <sheetViews>
    <sheetView workbookViewId="0">
      <selection activeCell="B29" sqref="B29:H29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7.5703125" style="32" customWidth="1"/>
    <col min="4" max="4" width="14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2008</v>
      </c>
      <c r="E5" s="1622" t="s">
        <v>421</v>
      </c>
      <c r="F5" s="33" t="str">
        <f>VLOOKUP(F6,OBRAS!A1:B25,2,FALSE)</f>
        <v>LA VALENCIA</v>
      </c>
      <c r="G5" s="1670" t="s">
        <v>423</v>
      </c>
      <c r="H5" s="1674">
        <v>46197</v>
      </c>
    </row>
    <row r="6" spans="2:8" ht="15.75" thickBot="1" x14ac:dyDescent="0.3">
      <c r="B6" s="1669"/>
      <c r="C6" s="1671"/>
      <c r="D6" s="1673"/>
      <c r="E6" s="1623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46</v>
      </c>
      <c r="D7" s="36"/>
      <c r="E7" s="36"/>
      <c r="F7" s="35" t="s">
        <v>429</v>
      </c>
      <c r="G7" s="36" t="str">
        <f>VLOOKUP(C7,'BASE DATOS'!A1:J107,7,FALSE)</f>
        <v>facturacion@basei.com.mx</v>
      </c>
      <c r="H7" s="41"/>
    </row>
    <row r="8" spans="2:8" x14ac:dyDescent="0.25">
      <c r="B8" s="40" t="s">
        <v>425</v>
      </c>
      <c r="C8" s="38" t="str">
        <f>VLOOKUP(C7,'BASE DATOS'!A1:J108,3,FALSE)</f>
        <v>GUADALAJARA, JALISCO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GUADALAJARA, JCO</v>
      </c>
      <c r="D9" s="38"/>
      <c r="E9" s="38"/>
      <c r="F9" s="37" t="s">
        <v>431</v>
      </c>
      <c r="G9" s="50">
        <f>VLOOKUP(C7,'BASE DATOS'!A1:J109,9,FALSE)</f>
        <v>45601</v>
      </c>
      <c r="H9" s="42"/>
    </row>
    <row r="10" spans="2:8" x14ac:dyDescent="0.25">
      <c r="B10" s="40" t="s">
        <v>427</v>
      </c>
      <c r="C10" s="38" t="str">
        <f>VLOOKUP(C7,'BASE DATOS'!A1:J110,2,FALSE)</f>
        <v>DBA100126LU2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33 13481856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62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2009</v>
      </c>
      <c r="C13" s="1679"/>
      <c r="D13" s="1679"/>
      <c r="E13" s="60">
        <v>4</v>
      </c>
      <c r="F13" s="60" t="s">
        <v>449</v>
      </c>
      <c r="G13" s="62">
        <v>3500</v>
      </c>
      <c r="H13" s="56">
        <f>+E13*G13</f>
        <v>14000</v>
      </c>
    </row>
    <row r="14" spans="2:8" s="57" customFormat="1" ht="18.75" x14ac:dyDescent="0.3">
      <c r="B14" s="2944" t="s">
        <v>2010</v>
      </c>
      <c r="C14" s="2945"/>
      <c r="D14" s="2945"/>
      <c r="E14" s="1643"/>
      <c r="F14" s="1643"/>
      <c r="G14" s="1644"/>
      <c r="H14" s="1641">
        <f>+E14*G14</f>
        <v>0</v>
      </c>
    </row>
    <row r="15" spans="2:8" s="57" customFormat="1" ht="18.75" x14ac:dyDescent="0.3">
      <c r="B15" s="2942"/>
      <c r="C15" s="2943"/>
      <c r="D15" s="2943"/>
      <c r="E15" s="1643"/>
      <c r="F15" s="1643"/>
      <c r="G15" s="1644"/>
      <c r="H15" s="1641">
        <f t="shared" ref="H15:H24" si="0">+E15*G15</f>
        <v>0</v>
      </c>
    </row>
    <row r="16" spans="2:8" s="57" customFormat="1" ht="18.75" x14ac:dyDescent="0.3">
      <c r="B16" s="2942"/>
      <c r="C16" s="2943"/>
      <c r="D16" s="2943"/>
      <c r="E16" s="1643"/>
      <c r="F16" s="1643"/>
      <c r="G16" s="1644"/>
      <c r="H16" s="1641">
        <f t="shared" si="0"/>
        <v>0</v>
      </c>
    </row>
    <row r="17" spans="2:8" s="57" customFormat="1" ht="18.75" x14ac:dyDescent="0.3">
      <c r="B17" s="2942"/>
      <c r="C17" s="2943"/>
      <c r="D17" s="2943"/>
      <c r="E17" s="1643"/>
      <c r="F17" s="1643"/>
      <c r="G17" s="1644"/>
      <c r="H17" s="1641">
        <f t="shared" si="0"/>
        <v>0</v>
      </c>
    </row>
    <row r="18" spans="2:8" s="57" customFormat="1" ht="18.75" x14ac:dyDescent="0.3">
      <c r="B18" s="2942"/>
      <c r="C18" s="2943"/>
      <c r="D18" s="2943"/>
      <c r="E18" s="1643"/>
      <c r="F18" s="1643"/>
      <c r="G18" s="1644"/>
      <c r="H18" s="1641">
        <f t="shared" si="0"/>
        <v>0</v>
      </c>
    </row>
    <row r="19" spans="2:8" s="57" customFormat="1" ht="18.75" x14ac:dyDescent="0.3">
      <c r="B19" s="2942"/>
      <c r="C19" s="2943"/>
      <c r="D19" s="2943"/>
      <c r="E19" s="1643"/>
      <c r="F19" s="1643"/>
      <c r="G19" s="1644"/>
      <c r="H19" s="1641">
        <f t="shared" si="0"/>
        <v>0</v>
      </c>
    </row>
    <row r="20" spans="2:8" s="57" customFormat="1" ht="18.75" x14ac:dyDescent="0.3">
      <c r="B20" s="2942"/>
      <c r="C20" s="2943"/>
      <c r="D20" s="2943"/>
      <c r="E20" s="1643"/>
      <c r="F20" s="1643"/>
      <c r="G20" s="1644"/>
      <c r="H20" s="1641">
        <f t="shared" si="0"/>
        <v>0</v>
      </c>
    </row>
    <row r="21" spans="2:8" s="57" customFormat="1" ht="18.75" x14ac:dyDescent="0.3">
      <c r="B21" s="2942"/>
      <c r="C21" s="2943"/>
      <c r="D21" s="2943"/>
      <c r="E21" s="1643"/>
      <c r="F21" s="1643"/>
      <c r="G21" s="1644"/>
      <c r="H21" s="1641">
        <f t="shared" si="0"/>
        <v>0</v>
      </c>
    </row>
    <row r="22" spans="2:8" s="57" customFormat="1" ht="18.75" x14ac:dyDescent="0.3">
      <c r="B22" s="2942"/>
      <c r="C22" s="2943"/>
      <c r="D22" s="2943"/>
      <c r="E22" s="1643"/>
      <c r="F22" s="1643"/>
      <c r="G22" s="1644"/>
      <c r="H22" s="1641">
        <f t="shared" si="0"/>
        <v>0</v>
      </c>
    </row>
    <row r="23" spans="2:8" s="57" customFormat="1" ht="18.75" x14ac:dyDescent="0.3">
      <c r="B23" s="2942"/>
      <c r="C23" s="2943"/>
      <c r="D23" s="2943"/>
      <c r="E23" s="1643"/>
      <c r="F23" s="1643"/>
      <c r="G23" s="1644"/>
      <c r="H23" s="1641">
        <f t="shared" si="0"/>
        <v>0</v>
      </c>
    </row>
    <row r="24" spans="2:8" s="57" customFormat="1" ht="18.75" x14ac:dyDescent="0.3">
      <c r="B24" s="2942"/>
      <c r="C24" s="2943"/>
      <c r="D24" s="2943"/>
      <c r="E24" s="1643"/>
      <c r="F24" s="1643"/>
      <c r="G24" s="1644"/>
      <c r="H24" s="1641">
        <f t="shared" si="0"/>
        <v>0</v>
      </c>
    </row>
    <row r="25" spans="2:8" s="57" customFormat="1" ht="18.75" x14ac:dyDescent="0.3">
      <c r="B25" s="2942"/>
      <c r="C25" s="2943"/>
      <c r="D25" s="2943"/>
      <c r="E25" s="1643"/>
      <c r="F25" s="1643"/>
      <c r="G25" s="1644"/>
      <c r="H25" s="164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38"/>
      <c r="C33" s="2939"/>
      <c r="D33" s="2939"/>
      <c r="E33" s="1637"/>
      <c r="F33" s="1637"/>
      <c r="G33" s="1637"/>
      <c r="H33" s="1639"/>
    </row>
    <row r="34" spans="2:8" x14ac:dyDescent="0.25">
      <c r="B34" s="2938"/>
      <c r="C34" s="2939"/>
      <c r="D34" s="2939"/>
      <c r="E34" s="1637"/>
      <c r="F34" s="1637"/>
      <c r="G34" s="1637"/>
      <c r="H34" s="1639"/>
    </row>
    <row r="35" spans="2:8" ht="15.75" thickBot="1" x14ac:dyDescent="0.3">
      <c r="B35" s="2940"/>
      <c r="C35" s="2941"/>
      <c r="D35" s="2941"/>
      <c r="E35" s="1638"/>
      <c r="F35" s="1638"/>
      <c r="G35" s="1638"/>
      <c r="H35" s="1640"/>
    </row>
    <row r="36" spans="2:8" ht="18.75" x14ac:dyDescent="0.3">
      <c r="G36" s="48" t="s">
        <v>443</v>
      </c>
      <c r="H36" s="64">
        <f>SUM(H13:H25)</f>
        <v>14000</v>
      </c>
    </row>
    <row r="37" spans="2:8" ht="18.75" x14ac:dyDescent="0.3">
      <c r="G37" s="48" t="s">
        <v>444</v>
      </c>
      <c r="H37" s="64">
        <f>+H36*0.16</f>
        <v>2240</v>
      </c>
    </row>
    <row r="38" spans="2:8" ht="19.5" thickBot="1" x14ac:dyDescent="0.35">
      <c r="G38" s="49" t="s">
        <v>445</v>
      </c>
      <c r="H38" s="65">
        <f>+H36+H37</f>
        <v>16240</v>
      </c>
    </row>
    <row r="40" spans="2:8" x14ac:dyDescent="0.25">
      <c r="B40" s="2934"/>
      <c r="C40" s="2934"/>
      <c r="D40" s="2934"/>
      <c r="E40" s="2934"/>
      <c r="F40" s="2934"/>
    </row>
    <row r="41" spans="2:8" x14ac:dyDescent="0.25">
      <c r="B41" s="2934"/>
      <c r="C41" s="2934"/>
      <c r="D41" s="2934"/>
      <c r="E41" s="2934"/>
      <c r="F41" s="2934"/>
    </row>
    <row r="42" spans="2:8" x14ac:dyDescent="0.25">
      <c r="B42" s="2937" t="s">
        <v>446</v>
      </c>
      <c r="C42" s="2937"/>
      <c r="D42" s="2937"/>
      <c r="E42" s="2937" t="s">
        <v>447</v>
      </c>
      <c r="F42" s="2937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6666FF"/>
    <pageSetUpPr fitToPage="1"/>
  </sheetPr>
  <dimension ref="B1:H42"/>
  <sheetViews>
    <sheetView topLeftCell="A22" workbookViewId="0">
      <selection activeCell="E21" sqref="E21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2011</v>
      </c>
      <c r="E5" s="1622" t="s">
        <v>421</v>
      </c>
      <c r="F5" s="33" t="str">
        <f>VLOOKUP(F6,OBRAS!A1:B25,2,FALSE)</f>
        <v>EL ENSINO</v>
      </c>
      <c r="G5" s="1670" t="s">
        <v>423</v>
      </c>
      <c r="H5" s="1674">
        <v>46197</v>
      </c>
    </row>
    <row r="6" spans="2:8" ht="15.75" thickBot="1" x14ac:dyDescent="0.3">
      <c r="B6" s="1669"/>
      <c r="C6" s="1671"/>
      <c r="D6" s="1673"/>
      <c r="E6" s="1623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69</v>
      </c>
      <c r="D7" s="36"/>
      <c r="E7" s="36"/>
      <c r="F7" s="35" t="s">
        <v>429</v>
      </c>
      <c r="G7" s="36" t="str">
        <f>VLOOKUP(C7,'BASE DATOS'!A1:J107,7,FALSE)</f>
        <v>venta.cir@gmail.com</v>
      </c>
      <c r="H7" s="41"/>
    </row>
    <row r="8" spans="2:8" x14ac:dyDescent="0.25">
      <c r="B8" s="40" t="s">
        <v>425</v>
      </c>
      <c r="C8" s="38" t="str">
        <f>VLOOKUP(C7,'BASE DATOS'!A1:J108,3,FALSE)</f>
        <v>AV. PROLONGACION IRRIGACION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MCI2203021B2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461 2306541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62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2012</v>
      </c>
      <c r="C13" s="1679"/>
      <c r="D13" s="1679"/>
      <c r="E13" s="60">
        <v>2</v>
      </c>
      <c r="F13" s="60" t="s">
        <v>449</v>
      </c>
      <c r="G13" s="62">
        <v>3534.4827580000001</v>
      </c>
      <c r="H13" s="56">
        <f>+E13*G13</f>
        <v>7068.9655160000002</v>
      </c>
    </row>
    <row r="14" spans="2:8" s="57" customFormat="1" ht="18.75" x14ac:dyDescent="0.3">
      <c r="B14" s="2944" t="s">
        <v>1106</v>
      </c>
      <c r="C14" s="2945"/>
      <c r="D14" s="2945"/>
      <c r="E14" s="1643"/>
      <c r="F14" s="1643"/>
      <c r="G14" s="1644"/>
      <c r="H14" s="1641">
        <f>+E14*G14</f>
        <v>0</v>
      </c>
    </row>
    <row r="15" spans="2:8" s="57" customFormat="1" ht="18.75" x14ac:dyDescent="0.3">
      <c r="B15" s="2942"/>
      <c r="C15" s="2943"/>
      <c r="D15" s="2943"/>
      <c r="E15" s="1643"/>
      <c r="F15" s="1643"/>
      <c r="G15" s="1644"/>
      <c r="H15" s="1641">
        <f t="shared" ref="H15:H24" si="0">+E15*G15</f>
        <v>0</v>
      </c>
    </row>
    <row r="16" spans="2:8" s="57" customFormat="1" ht="18.75" x14ac:dyDescent="0.3">
      <c r="B16" s="2942"/>
      <c r="C16" s="2943"/>
      <c r="D16" s="2943"/>
      <c r="E16" s="1643"/>
      <c r="F16" s="1643"/>
      <c r="G16" s="1644"/>
      <c r="H16" s="1641">
        <f t="shared" si="0"/>
        <v>0</v>
      </c>
    </row>
    <row r="17" spans="2:8" s="57" customFormat="1" ht="18.75" x14ac:dyDescent="0.3">
      <c r="B17" s="2942"/>
      <c r="C17" s="2943"/>
      <c r="D17" s="2943"/>
      <c r="E17" s="1643"/>
      <c r="F17" s="1643"/>
      <c r="G17" s="1644"/>
      <c r="H17" s="1641">
        <f t="shared" si="0"/>
        <v>0</v>
      </c>
    </row>
    <row r="18" spans="2:8" s="57" customFormat="1" ht="18.75" x14ac:dyDescent="0.3">
      <c r="B18" s="2942"/>
      <c r="C18" s="2943"/>
      <c r="D18" s="2943"/>
      <c r="E18" s="1643"/>
      <c r="F18" s="1643"/>
      <c r="G18" s="1644"/>
      <c r="H18" s="1641">
        <f t="shared" si="0"/>
        <v>0</v>
      </c>
    </row>
    <row r="19" spans="2:8" s="57" customFormat="1" ht="18.75" x14ac:dyDescent="0.3">
      <c r="B19" s="2942"/>
      <c r="C19" s="2943"/>
      <c r="D19" s="2943"/>
      <c r="E19" s="1643"/>
      <c r="F19" s="1643"/>
      <c r="G19" s="1644"/>
      <c r="H19" s="1641">
        <f t="shared" si="0"/>
        <v>0</v>
      </c>
    </row>
    <row r="20" spans="2:8" s="57" customFormat="1" ht="18.75" x14ac:dyDescent="0.3">
      <c r="B20" s="2942"/>
      <c r="C20" s="2943"/>
      <c r="D20" s="2943"/>
      <c r="E20" s="1643"/>
      <c r="F20" s="1643"/>
      <c r="G20" s="1644"/>
      <c r="H20" s="1641">
        <f t="shared" si="0"/>
        <v>0</v>
      </c>
    </row>
    <row r="21" spans="2:8" s="57" customFormat="1" ht="18.75" x14ac:dyDescent="0.3">
      <c r="B21" s="2942"/>
      <c r="C21" s="2943"/>
      <c r="D21" s="2943"/>
      <c r="E21" s="1643"/>
      <c r="F21" s="1643"/>
      <c r="G21" s="1644"/>
      <c r="H21" s="1641">
        <f t="shared" si="0"/>
        <v>0</v>
      </c>
    </row>
    <row r="22" spans="2:8" s="57" customFormat="1" ht="18.75" x14ac:dyDescent="0.3">
      <c r="B22" s="2942"/>
      <c r="C22" s="2943"/>
      <c r="D22" s="2943"/>
      <c r="E22" s="1643"/>
      <c r="F22" s="1643"/>
      <c r="G22" s="1644"/>
      <c r="H22" s="1641">
        <f t="shared" si="0"/>
        <v>0</v>
      </c>
    </row>
    <row r="23" spans="2:8" s="57" customFormat="1" ht="18.75" x14ac:dyDescent="0.3">
      <c r="B23" s="2942"/>
      <c r="C23" s="2943"/>
      <c r="D23" s="2943"/>
      <c r="E23" s="1643"/>
      <c r="F23" s="1643"/>
      <c r="G23" s="1644"/>
      <c r="H23" s="1641">
        <f t="shared" si="0"/>
        <v>0</v>
      </c>
    </row>
    <row r="24" spans="2:8" s="57" customFormat="1" ht="18.75" x14ac:dyDescent="0.3">
      <c r="B24" s="2942"/>
      <c r="C24" s="2943"/>
      <c r="D24" s="2943"/>
      <c r="E24" s="1643"/>
      <c r="F24" s="1643"/>
      <c r="G24" s="1644"/>
      <c r="H24" s="1641">
        <f t="shared" si="0"/>
        <v>0</v>
      </c>
    </row>
    <row r="25" spans="2:8" s="57" customFormat="1" ht="18.75" x14ac:dyDescent="0.3">
      <c r="B25" s="2942"/>
      <c r="C25" s="2943"/>
      <c r="D25" s="2943"/>
      <c r="E25" s="1643"/>
      <c r="F25" s="1643"/>
      <c r="G25" s="1644"/>
      <c r="H25" s="164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38"/>
      <c r="C33" s="2939"/>
      <c r="D33" s="2939"/>
      <c r="E33" s="1637"/>
      <c r="F33" s="1637"/>
      <c r="G33" s="1637"/>
      <c r="H33" s="1639"/>
    </row>
    <row r="34" spans="2:8" x14ac:dyDescent="0.25">
      <c r="B34" s="2938"/>
      <c r="C34" s="2939"/>
      <c r="D34" s="2939"/>
      <c r="E34" s="1637"/>
      <c r="F34" s="1637"/>
      <c r="G34" s="1637"/>
      <c r="H34" s="1639"/>
    </row>
    <row r="35" spans="2:8" ht="15.75" thickBot="1" x14ac:dyDescent="0.3">
      <c r="B35" s="2940"/>
      <c r="C35" s="2941"/>
      <c r="D35" s="2941"/>
      <c r="E35" s="1638"/>
      <c r="F35" s="1638"/>
      <c r="G35" s="1638"/>
      <c r="H35" s="1640"/>
    </row>
    <row r="36" spans="2:8" ht="18.75" x14ac:dyDescent="0.3">
      <c r="G36" s="48" t="s">
        <v>443</v>
      </c>
      <c r="H36" s="64">
        <f>SUM(H13:H25)</f>
        <v>7068.9655160000002</v>
      </c>
    </row>
    <row r="37" spans="2:8" ht="18.75" x14ac:dyDescent="0.3">
      <c r="G37" s="48" t="s">
        <v>444</v>
      </c>
      <c r="H37" s="64">
        <f>+H36*0.16</f>
        <v>1131.03448256</v>
      </c>
    </row>
    <row r="38" spans="2:8" ht="19.5" thickBot="1" x14ac:dyDescent="0.35">
      <c r="G38" s="49" t="s">
        <v>445</v>
      </c>
      <c r="H38" s="65">
        <f>+H36+H37</f>
        <v>8199.9999985600007</v>
      </c>
    </row>
    <row r="40" spans="2:8" x14ac:dyDescent="0.25">
      <c r="B40" s="2934"/>
      <c r="C40" s="2934"/>
      <c r="D40" s="2934"/>
      <c r="E40" s="2934"/>
      <c r="F40" s="2934"/>
    </row>
    <row r="41" spans="2:8" x14ac:dyDescent="0.25">
      <c r="B41" s="2934"/>
      <c r="C41" s="2934"/>
      <c r="D41" s="2934"/>
      <c r="E41" s="2934"/>
      <c r="F41" s="2934"/>
    </row>
    <row r="42" spans="2:8" x14ac:dyDescent="0.25">
      <c r="B42" s="2937" t="s">
        <v>446</v>
      </c>
      <c r="C42" s="2937"/>
      <c r="D42" s="2937"/>
      <c r="E42" s="2937" t="s">
        <v>447</v>
      </c>
      <c r="F42" s="2937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  <pageSetUpPr fitToPage="1"/>
  </sheetPr>
  <dimension ref="B1:H42"/>
  <sheetViews>
    <sheetView workbookViewId="0">
      <selection activeCell="B19" sqref="B19:D19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6.28515625" style="32" customWidth="1"/>
    <col min="4" max="4" width="1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-1995</v>
      </c>
      <c r="E5" s="1622" t="s">
        <v>421</v>
      </c>
      <c r="F5" s="33" t="str">
        <f>VLOOKUP(F6,OBRAS!A1:B25,2,FALSE)</f>
        <v>VALENC, ENSINO, TAJO</v>
      </c>
      <c r="G5" s="1670" t="s">
        <v>423</v>
      </c>
      <c r="H5" s="1674">
        <v>46198</v>
      </c>
    </row>
    <row r="6" spans="2:8" ht="15.75" thickBot="1" x14ac:dyDescent="0.3">
      <c r="B6" s="1669"/>
      <c r="C6" s="1671"/>
      <c r="D6" s="1673"/>
      <c r="E6" s="1623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24</v>
      </c>
      <c r="D7" s="36"/>
      <c r="E7" s="36"/>
      <c r="F7" s="35" t="s">
        <v>429</v>
      </c>
      <c r="G7" s="36" t="str">
        <f>VLOOKUP(C7,'BASE DATOS'!A1:J107,7,FALSE)</f>
        <v>administracion.celaya@gruponazario.com</v>
      </c>
      <c r="H7" s="41"/>
    </row>
    <row r="8" spans="2:8" x14ac:dyDescent="0.25">
      <c r="B8" s="40" t="s">
        <v>425</v>
      </c>
      <c r="C8" s="38" t="str">
        <f>VLOOKUP(C7,'BASE DATOS'!A1:J108,3,FALSE)</f>
        <v>CONDOR #207 COL. ALAMOS 3RA SECCION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38024</v>
      </c>
      <c r="H9" s="42"/>
    </row>
    <row r="10" spans="2:8" x14ac:dyDescent="0.25">
      <c r="B10" s="40" t="s">
        <v>427</v>
      </c>
      <c r="C10" s="38" t="str">
        <f>VLOOKUP(C7,'BASE DATOS'!A1:J110,2,FALSE)</f>
        <v>NRE790906I88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461 1031611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62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2013</v>
      </c>
      <c r="C13" s="1679"/>
      <c r="D13" s="1679"/>
      <c r="E13" s="60">
        <v>4</v>
      </c>
      <c r="F13" s="60" t="s">
        <v>554</v>
      </c>
      <c r="G13" s="62">
        <v>972.16</v>
      </c>
      <c r="H13" s="56">
        <f>+E13*G13</f>
        <v>3888.64</v>
      </c>
    </row>
    <row r="14" spans="2:8" s="57" customFormat="1" ht="18.75" x14ac:dyDescent="0.3">
      <c r="B14" s="2944" t="s">
        <v>2014</v>
      </c>
      <c r="C14" s="2945"/>
      <c r="D14" s="2945"/>
      <c r="E14" s="1643"/>
      <c r="F14" s="1643"/>
      <c r="G14" s="1644"/>
      <c r="H14" s="1641">
        <f>+E14*G14</f>
        <v>0</v>
      </c>
    </row>
    <row r="15" spans="2:8" s="57" customFormat="1" ht="18.75" x14ac:dyDescent="0.3">
      <c r="B15" s="2942"/>
      <c r="C15" s="2943"/>
      <c r="D15" s="2943"/>
      <c r="E15" s="1643"/>
      <c r="F15" s="1643"/>
      <c r="G15" s="1644"/>
      <c r="H15" s="1641">
        <f t="shared" ref="H15:H24" si="0">+E15*G15</f>
        <v>0</v>
      </c>
    </row>
    <row r="16" spans="2:8" s="57" customFormat="1" ht="18.75" x14ac:dyDescent="0.3">
      <c r="B16" s="2942"/>
      <c r="C16" s="2943"/>
      <c r="D16" s="2943"/>
      <c r="E16" s="1643"/>
      <c r="F16" s="1643"/>
      <c r="G16" s="1644"/>
      <c r="H16" s="1641">
        <f t="shared" si="0"/>
        <v>0</v>
      </c>
    </row>
    <row r="17" spans="2:8" s="57" customFormat="1" ht="18.75" x14ac:dyDescent="0.3">
      <c r="B17" s="2942"/>
      <c r="C17" s="2943"/>
      <c r="D17" s="2943"/>
      <c r="E17" s="1643"/>
      <c r="F17" s="1643"/>
      <c r="G17" s="1644"/>
      <c r="H17" s="1641">
        <f t="shared" si="0"/>
        <v>0</v>
      </c>
    </row>
    <row r="18" spans="2:8" s="57" customFormat="1" ht="18.75" x14ac:dyDescent="0.3">
      <c r="B18" s="2942"/>
      <c r="C18" s="2943"/>
      <c r="D18" s="2943"/>
      <c r="E18" s="1643"/>
      <c r="F18" s="1643"/>
      <c r="G18" s="1644"/>
      <c r="H18" s="1641">
        <f t="shared" si="0"/>
        <v>0</v>
      </c>
    </row>
    <row r="19" spans="2:8" s="57" customFormat="1" ht="18.75" x14ac:dyDescent="0.3">
      <c r="B19" s="2942"/>
      <c r="C19" s="2943"/>
      <c r="D19" s="2943"/>
      <c r="E19" s="1643"/>
      <c r="F19" s="1643"/>
      <c r="G19" s="1644"/>
      <c r="H19" s="1641">
        <f t="shared" si="0"/>
        <v>0</v>
      </c>
    </row>
    <row r="20" spans="2:8" s="57" customFormat="1" ht="18.75" x14ac:dyDescent="0.3">
      <c r="B20" s="2942"/>
      <c r="C20" s="2943"/>
      <c r="D20" s="2943"/>
      <c r="E20" s="1643"/>
      <c r="F20" s="1643"/>
      <c r="G20" s="1644"/>
      <c r="H20" s="1641">
        <f t="shared" si="0"/>
        <v>0</v>
      </c>
    </row>
    <row r="21" spans="2:8" s="57" customFormat="1" ht="18.75" x14ac:dyDescent="0.3">
      <c r="B21" s="2942"/>
      <c r="C21" s="2943"/>
      <c r="D21" s="2943"/>
      <c r="E21" s="1643"/>
      <c r="F21" s="1643"/>
      <c r="G21" s="1644"/>
      <c r="H21" s="1641">
        <f t="shared" si="0"/>
        <v>0</v>
      </c>
    </row>
    <row r="22" spans="2:8" s="57" customFormat="1" ht="18.75" x14ac:dyDescent="0.3">
      <c r="B22" s="2942"/>
      <c r="C22" s="2943"/>
      <c r="D22" s="2943"/>
      <c r="E22" s="1643"/>
      <c r="F22" s="1643"/>
      <c r="G22" s="1644"/>
      <c r="H22" s="1641">
        <f t="shared" si="0"/>
        <v>0</v>
      </c>
    </row>
    <row r="23" spans="2:8" s="57" customFormat="1" ht="18.75" x14ac:dyDescent="0.3">
      <c r="B23" s="2942"/>
      <c r="C23" s="2943"/>
      <c r="D23" s="2943"/>
      <c r="E23" s="1643"/>
      <c r="F23" s="1643"/>
      <c r="G23" s="1644"/>
      <c r="H23" s="1641">
        <f t="shared" si="0"/>
        <v>0</v>
      </c>
    </row>
    <row r="24" spans="2:8" s="57" customFormat="1" ht="18.75" x14ac:dyDescent="0.3">
      <c r="B24" s="2942"/>
      <c r="C24" s="2943"/>
      <c r="D24" s="2943"/>
      <c r="E24" s="1643"/>
      <c r="F24" s="1643"/>
      <c r="G24" s="1644"/>
      <c r="H24" s="1641">
        <f t="shared" si="0"/>
        <v>0</v>
      </c>
    </row>
    <row r="25" spans="2:8" s="57" customFormat="1" ht="18.75" x14ac:dyDescent="0.3">
      <c r="B25" s="2942"/>
      <c r="C25" s="2943"/>
      <c r="D25" s="2943"/>
      <c r="E25" s="1643"/>
      <c r="F25" s="1643"/>
      <c r="G25" s="1644"/>
      <c r="H25" s="164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38"/>
      <c r="C33" s="2939"/>
      <c r="D33" s="2939"/>
      <c r="E33" s="1637"/>
      <c r="F33" s="1637"/>
      <c r="G33" s="1637"/>
      <c r="H33" s="1639"/>
    </row>
    <row r="34" spans="2:8" x14ac:dyDescent="0.25">
      <c r="B34" s="2938"/>
      <c r="C34" s="2939"/>
      <c r="D34" s="2939"/>
      <c r="E34" s="1637"/>
      <c r="F34" s="1637"/>
      <c r="G34" s="1637"/>
      <c r="H34" s="1639"/>
    </row>
    <row r="35" spans="2:8" ht="15.75" thickBot="1" x14ac:dyDescent="0.3">
      <c r="B35" s="2940"/>
      <c r="C35" s="2941"/>
      <c r="D35" s="2941"/>
      <c r="E35" s="1638"/>
      <c r="F35" s="1638"/>
      <c r="G35" s="1638"/>
      <c r="H35" s="1640"/>
    </row>
    <row r="36" spans="2:8" ht="18.75" x14ac:dyDescent="0.3">
      <c r="G36" s="48" t="s">
        <v>443</v>
      </c>
      <c r="H36" s="64">
        <f>SUM(H13:H25)</f>
        <v>3888.64</v>
      </c>
    </row>
    <row r="37" spans="2:8" ht="18.75" x14ac:dyDescent="0.3">
      <c r="G37" s="48" t="s">
        <v>444</v>
      </c>
      <c r="H37" s="64">
        <f>+H36*0.16</f>
        <v>622.18240000000003</v>
      </c>
    </row>
    <row r="38" spans="2:8" ht="19.5" thickBot="1" x14ac:dyDescent="0.35">
      <c r="G38" s="49" t="s">
        <v>445</v>
      </c>
      <c r="H38" s="65">
        <f>+H36+H37</f>
        <v>4510.8224</v>
      </c>
    </row>
    <row r="40" spans="2:8" x14ac:dyDescent="0.25">
      <c r="B40" s="2934"/>
      <c r="C40" s="2934"/>
      <c r="D40" s="2934"/>
      <c r="E40" s="2934"/>
      <c r="F40" s="2934"/>
    </row>
    <row r="41" spans="2:8" x14ac:dyDescent="0.25">
      <c r="B41" s="2934"/>
      <c r="C41" s="2934"/>
      <c r="D41" s="2934"/>
      <c r="E41" s="2934"/>
      <c r="F41" s="2934"/>
    </row>
    <row r="42" spans="2:8" x14ac:dyDescent="0.25">
      <c r="B42" s="2937" t="s">
        <v>446</v>
      </c>
      <c r="C42" s="2937"/>
      <c r="D42" s="2937"/>
      <c r="E42" s="2937" t="s">
        <v>447</v>
      </c>
      <c r="F42" s="2937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499984740745262"/>
    <pageSetUpPr fitToPage="1"/>
  </sheetPr>
  <dimension ref="B1:H42"/>
  <sheetViews>
    <sheetView workbookViewId="0">
      <selection activeCell="E22" sqref="E22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6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2015</v>
      </c>
      <c r="E5" s="1622" t="s">
        <v>421</v>
      </c>
      <c r="F5" s="33" t="str">
        <f>VLOOKUP(F6,OBRAS!A1:B25,2,FALSE)</f>
        <v>LA VALENCIA</v>
      </c>
      <c r="G5" s="1670" t="s">
        <v>423</v>
      </c>
      <c r="H5" s="1674">
        <v>46199</v>
      </c>
    </row>
    <row r="6" spans="2:8" ht="15.75" thickBot="1" x14ac:dyDescent="0.3">
      <c r="B6" s="1669"/>
      <c r="C6" s="1671"/>
      <c r="D6" s="1673"/>
      <c r="E6" s="1623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688</v>
      </c>
      <c r="D7" s="36"/>
      <c r="E7" s="36"/>
      <c r="F7" s="35" t="s">
        <v>429</v>
      </c>
      <c r="G7" s="36">
        <f>VLOOKUP(C7,'BASE DATOS'!A1:J107,7,FALSE)</f>
        <v>0</v>
      </c>
      <c r="H7" s="41"/>
    </row>
    <row r="8" spans="2:8" x14ac:dyDescent="0.25">
      <c r="B8" s="40" t="s">
        <v>425</v>
      </c>
      <c r="C8" s="38" t="str">
        <f>VLOOKUP(C7,'BASE DATOS'!A1:J108,3,FALSE)</f>
        <v>CARR. MIGUEL ALEMAN 110 KM 12.5 COL. LA FE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SAN NICOLAS DE LOS GARZA, NL</v>
      </c>
      <c r="D9" s="38"/>
      <c r="E9" s="38"/>
      <c r="F9" s="37" t="s">
        <v>431</v>
      </c>
      <c r="G9" s="50">
        <f>VLOOKUP(C7,'BASE DATOS'!A1:J109,9,FALSE)</f>
        <v>66477</v>
      </c>
      <c r="H9" s="42"/>
    </row>
    <row r="10" spans="2:8" x14ac:dyDescent="0.25">
      <c r="B10" s="40" t="s">
        <v>427</v>
      </c>
      <c r="C10" s="38" t="str">
        <f>VLOOKUP(C7,'BASE DATOS'!A1:J110,2,FALSE)</f>
        <v>MAQ840621I76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477 730 1264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62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2016</v>
      </c>
      <c r="C13" s="1679"/>
      <c r="D13" s="1679"/>
      <c r="E13" s="60">
        <v>1</v>
      </c>
      <c r="F13" s="60" t="s">
        <v>462</v>
      </c>
      <c r="G13" s="62">
        <v>2210</v>
      </c>
      <c r="H13" s="56">
        <f>+E13*G13</f>
        <v>2210</v>
      </c>
    </row>
    <row r="14" spans="2:8" s="57" customFormat="1" ht="18.75" x14ac:dyDescent="0.3">
      <c r="B14" s="2942" t="s">
        <v>2017</v>
      </c>
      <c r="C14" s="2943"/>
      <c r="D14" s="2943"/>
      <c r="E14" s="1643">
        <v>1</v>
      </c>
      <c r="F14" s="1643" t="s">
        <v>462</v>
      </c>
      <c r="G14" s="1644">
        <v>750</v>
      </c>
      <c r="H14" s="1641">
        <f>+E14*G14</f>
        <v>750</v>
      </c>
    </row>
    <row r="15" spans="2:8" s="57" customFormat="1" ht="18.75" x14ac:dyDescent="0.3">
      <c r="B15" s="2942" t="s">
        <v>2018</v>
      </c>
      <c r="C15" s="2943"/>
      <c r="D15" s="2943"/>
      <c r="E15" s="1643">
        <v>1</v>
      </c>
      <c r="F15" s="1643" t="s">
        <v>449</v>
      </c>
      <c r="G15" s="1644">
        <v>2303</v>
      </c>
      <c r="H15" s="1641">
        <f t="shared" ref="H15:H24" si="0">+E15*G15</f>
        <v>2303</v>
      </c>
    </row>
    <row r="16" spans="2:8" s="57" customFormat="1" ht="18.75" x14ac:dyDescent="0.3">
      <c r="B16" s="2942" t="s">
        <v>2019</v>
      </c>
      <c r="C16" s="2943"/>
      <c r="D16" s="2943"/>
      <c r="E16" s="1643">
        <v>1</v>
      </c>
      <c r="F16" s="1643" t="s">
        <v>449</v>
      </c>
      <c r="G16" s="1644">
        <v>71</v>
      </c>
      <c r="H16" s="1641">
        <f t="shared" si="0"/>
        <v>71</v>
      </c>
    </row>
    <row r="17" spans="2:8" s="57" customFormat="1" ht="18.75" x14ac:dyDescent="0.3">
      <c r="B17" s="2942" t="s">
        <v>2020</v>
      </c>
      <c r="C17" s="2943"/>
      <c r="D17" s="2943"/>
      <c r="E17" s="1643">
        <v>1</v>
      </c>
      <c r="F17" s="1643" t="s">
        <v>462</v>
      </c>
      <c r="G17" s="1644">
        <v>4040</v>
      </c>
      <c r="H17" s="1641">
        <f t="shared" si="0"/>
        <v>4040</v>
      </c>
    </row>
    <row r="18" spans="2:8" s="57" customFormat="1" ht="18.75" x14ac:dyDescent="0.3">
      <c r="B18" s="2944" t="s">
        <v>1925</v>
      </c>
      <c r="C18" s="2945"/>
      <c r="D18" s="2945"/>
      <c r="E18" s="1643"/>
      <c r="F18" s="1643"/>
      <c r="G18" s="1644"/>
      <c r="H18" s="1641">
        <f t="shared" si="0"/>
        <v>0</v>
      </c>
    </row>
    <row r="19" spans="2:8" s="57" customFormat="1" ht="18.75" x14ac:dyDescent="0.3">
      <c r="B19" s="2942"/>
      <c r="C19" s="2943"/>
      <c r="D19" s="2943"/>
      <c r="E19" s="1643"/>
      <c r="F19" s="1643"/>
      <c r="G19" s="1644"/>
      <c r="H19" s="1641">
        <f t="shared" si="0"/>
        <v>0</v>
      </c>
    </row>
    <row r="20" spans="2:8" s="57" customFormat="1" ht="18.75" x14ac:dyDescent="0.3">
      <c r="B20" s="2942"/>
      <c r="C20" s="2943"/>
      <c r="D20" s="2943"/>
      <c r="E20" s="1643"/>
      <c r="F20" s="1643"/>
      <c r="G20" s="1644"/>
      <c r="H20" s="1641">
        <f t="shared" si="0"/>
        <v>0</v>
      </c>
    </row>
    <row r="21" spans="2:8" s="57" customFormat="1" ht="18.75" x14ac:dyDescent="0.3">
      <c r="B21" s="2942"/>
      <c r="C21" s="2943"/>
      <c r="D21" s="2943"/>
      <c r="E21" s="1643"/>
      <c r="F21" s="1643"/>
      <c r="G21" s="1644"/>
      <c r="H21" s="1641">
        <f t="shared" si="0"/>
        <v>0</v>
      </c>
    </row>
    <row r="22" spans="2:8" s="57" customFormat="1" ht="18.75" x14ac:dyDescent="0.3">
      <c r="B22" s="2942"/>
      <c r="C22" s="2943"/>
      <c r="D22" s="2943"/>
      <c r="E22" s="1643"/>
      <c r="F22" s="1643"/>
      <c r="G22" s="1644"/>
      <c r="H22" s="1641">
        <f t="shared" si="0"/>
        <v>0</v>
      </c>
    </row>
    <row r="23" spans="2:8" s="57" customFormat="1" ht="18.75" x14ac:dyDescent="0.3">
      <c r="B23" s="2942"/>
      <c r="C23" s="2943"/>
      <c r="D23" s="2943"/>
      <c r="E23" s="1643"/>
      <c r="F23" s="1643"/>
      <c r="G23" s="1644"/>
      <c r="H23" s="1641">
        <f t="shared" si="0"/>
        <v>0</v>
      </c>
    </row>
    <row r="24" spans="2:8" s="57" customFormat="1" ht="18.75" x14ac:dyDescent="0.3">
      <c r="B24" s="2942"/>
      <c r="C24" s="2943"/>
      <c r="D24" s="2943"/>
      <c r="E24" s="1643"/>
      <c r="F24" s="1643"/>
      <c r="G24" s="1644"/>
      <c r="H24" s="1641">
        <f t="shared" si="0"/>
        <v>0</v>
      </c>
    </row>
    <row r="25" spans="2:8" s="57" customFormat="1" ht="18.75" x14ac:dyDescent="0.3">
      <c r="B25" s="2942"/>
      <c r="C25" s="2943"/>
      <c r="D25" s="2943"/>
      <c r="E25" s="1643"/>
      <c r="F25" s="1643"/>
      <c r="G25" s="1644"/>
      <c r="H25" s="164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38"/>
      <c r="C33" s="2939"/>
      <c r="D33" s="2939"/>
      <c r="E33" s="1637"/>
      <c r="F33" s="1637"/>
      <c r="G33" s="1637"/>
      <c r="H33" s="1639"/>
    </row>
    <row r="34" spans="2:8" x14ac:dyDescent="0.25">
      <c r="B34" s="2938"/>
      <c r="C34" s="2939"/>
      <c r="D34" s="2939"/>
      <c r="E34" s="1637"/>
      <c r="F34" s="1637"/>
      <c r="G34" s="1637"/>
      <c r="H34" s="1639"/>
    </row>
    <row r="35" spans="2:8" ht="15.75" thickBot="1" x14ac:dyDescent="0.3">
      <c r="B35" s="2940"/>
      <c r="C35" s="2941"/>
      <c r="D35" s="2941"/>
      <c r="E35" s="1638"/>
      <c r="F35" s="1638"/>
      <c r="G35" s="1638"/>
      <c r="H35" s="1640"/>
    </row>
    <row r="36" spans="2:8" ht="18.75" x14ac:dyDescent="0.3">
      <c r="G36" s="48" t="s">
        <v>443</v>
      </c>
      <c r="H36" s="64">
        <f>SUM(H13:H25)</f>
        <v>9374</v>
      </c>
    </row>
    <row r="37" spans="2:8" ht="18.75" x14ac:dyDescent="0.3">
      <c r="G37" s="48" t="s">
        <v>444</v>
      </c>
      <c r="H37" s="64">
        <f>+H36*0.16</f>
        <v>1499.84</v>
      </c>
    </row>
    <row r="38" spans="2:8" ht="19.5" thickBot="1" x14ac:dyDescent="0.35">
      <c r="G38" s="49" t="s">
        <v>445</v>
      </c>
      <c r="H38" s="65">
        <f>+H36+H37</f>
        <v>10873.84</v>
      </c>
    </row>
    <row r="40" spans="2:8" x14ac:dyDescent="0.25">
      <c r="B40" s="2934"/>
      <c r="C40" s="2934"/>
      <c r="D40" s="2934"/>
      <c r="E40" s="2934"/>
      <c r="F40" s="2934"/>
    </row>
    <row r="41" spans="2:8" x14ac:dyDescent="0.25">
      <c r="B41" s="2934"/>
      <c r="C41" s="2934"/>
      <c r="D41" s="2934"/>
      <c r="E41" s="2934"/>
      <c r="F41" s="2934"/>
    </row>
    <row r="42" spans="2:8" x14ac:dyDescent="0.25">
      <c r="B42" s="2937" t="s">
        <v>446</v>
      </c>
      <c r="C42" s="2937"/>
      <c r="D42" s="2937"/>
      <c r="E42" s="2937" t="s">
        <v>447</v>
      </c>
      <c r="F42" s="2937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99FF"/>
    <pageSetUpPr fitToPage="1"/>
  </sheetPr>
  <dimension ref="B1:H42"/>
  <sheetViews>
    <sheetView workbookViewId="0">
      <selection activeCell="G17" sqref="G17"/>
    </sheetView>
  </sheetViews>
  <sheetFormatPr baseColWidth="10" defaultRowHeight="15" x14ac:dyDescent="0.25"/>
  <cols>
    <col min="1" max="1" width="11.42578125" style="32"/>
    <col min="2" max="3" width="17.7109375" style="32" customWidth="1"/>
    <col min="4" max="4" width="14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2021</v>
      </c>
      <c r="E5" s="1622" t="s">
        <v>421</v>
      </c>
      <c r="F5" s="33" t="str">
        <f>VLOOKUP(F6,OBRAS!A1:B25,2,FALSE)</f>
        <v>EL ENSINO</v>
      </c>
      <c r="G5" s="1670" t="s">
        <v>423</v>
      </c>
      <c r="H5" s="1674">
        <v>46198</v>
      </c>
    </row>
    <row r="6" spans="2:8" ht="15.75" thickBot="1" x14ac:dyDescent="0.3">
      <c r="B6" s="1669"/>
      <c r="C6" s="1671"/>
      <c r="D6" s="1673"/>
      <c r="E6" s="1623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54</v>
      </c>
      <c r="D7" s="36"/>
      <c r="E7" s="36"/>
      <c r="F7" s="35" t="s">
        <v>429</v>
      </c>
      <c r="G7" s="36" t="str">
        <f>VLOOKUP(C7,'BASE DATOS'!A1:J107,7,FALSE)</f>
        <v>mspcelaya@hotmail.com</v>
      </c>
      <c r="H7" s="41"/>
    </row>
    <row r="8" spans="2:8" x14ac:dyDescent="0.25">
      <c r="B8" s="40" t="s">
        <v>425</v>
      </c>
      <c r="C8" s="38" t="str">
        <f>VLOOKUP(C7,'BASE DATOS'!A1:J108,3,FALSE)</f>
        <v>COL. ALAMOS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38024</v>
      </c>
      <c r="H9" s="42"/>
    </row>
    <row r="10" spans="2:8" x14ac:dyDescent="0.25">
      <c r="B10" s="40" t="s">
        <v>427</v>
      </c>
      <c r="C10" s="38" t="str">
        <f>VLOOKUP(C7,'BASE DATOS'!A1:J110,2,FALSE)</f>
        <v>MSP081218MVA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461 1718993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624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2022</v>
      </c>
      <c r="C13" s="1679"/>
      <c r="D13" s="1679"/>
      <c r="E13" s="60">
        <v>2</v>
      </c>
      <c r="F13" s="60" t="s">
        <v>449</v>
      </c>
      <c r="G13" s="62">
        <v>4184.91</v>
      </c>
      <c r="H13" s="56">
        <f>+E13*G13</f>
        <v>8369.82</v>
      </c>
    </row>
    <row r="14" spans="2:8" s="57" customFormat="1" ht="18.75" x14ac:dyDescent="0.3">
      <c r="B14" s="2944" t="s">
        <v>1026</v>
      </c>
      <c r="C14" s="2945"/>
      <c r="D14" s="2945"/>
      <c r="E14" s="1643"/>
      <c r="F14" s="1643"/>
      <c r="G14" s="1644"/>
      <c r="H14" s="1641">
        <f>+E14*G14</f>
        <v>0</v>
      </c>
    </row>
    <row r="15" spans="2:8" s="57" customFormat="1" ht="18.75" x14ac:dyDescent="0.3">
      <c r="B15" s="2942"/>
      <c r="C15" s="2943"/>
      <c r="D15" s="2943"/>
      <c r="E15" s="1643"/>
      <c r="F15" s="1643"/>
      <c r="G15" s="1644"/>
      <c r="H15" s="1641">
        <f t="shared" ref="H15:H24" si="0">+E15*G15</f>
        <v>0</v>
      </c>
    </row>
    <row r="16" spans="2:8" s="57" customFormat="1" ht="18.75" x14ac:dyDescent="0.3">
      <c r="B16" s="2942"/>
      <c r="C16" s="2943"/>
      <c r="D16" s="2943"/>
      <c r="E16" s="1643"/>
      <c r="F16" s="1643"/>
      <c r="G16" s="1644"/>
      <c r="H16" s="1641">
        <f t="shared" si="0"/>
        <v>0</v>
      </c>
    </row>
    <row r="17" spans="2:8" s="57" customFormat="1" ht="18.75" x14ac:dyDescent="0.3">
      <c r="B17" s="2942"/>
      <c r="C17" s="2943"/>
      <c r="D17" s="2943"/>
      <c r="E17" s="1643"/>
      <c r="F17" s="1643"/>
      <c r="G17" s="1644"/>
      <c r="H17" s="1641">
        <f t="shared" si="0"/>
        <v>0</v>
      </c>
    </row>
    <row r="18" spans="2:8" s="57" customFormat="1" ht="18.75" x14ac:dyDescent="0.3">
      <c r="B18" s="2942"/>
      <c r="C18" s="2943"/>
      <c r="D18" s="2943"/>
      <c r="E18" s="1643"/>
      <c r="F18" s="1643"/>
      <c r="G18" s="1644"/>
      <c r="H18" s="1641">
        <f t="shared" si="0"/>
        <v>0</v>
      </c>
    </row>
    <row r="19" spans="2:8" s="57" customFormat="1" ht="18.75" x14ac:dyDescent="0.3">
      <c r="B19" s="2942"/>
      <c r="C19" s="2943"/>
      <c r="D19" s="2943"/>
      <c r="E19" s="1643"/>
      <c r="F19" s="1643"/>
      <c r="G19" s="1644"/>
      <c r="H19" s="1641">
        <f t="shared" si="0"/>
        <v>0</v>
      </c>
    </row>
    <row r="20" spans="2:8" s="57" customFormat="1" ht="18.75" x14ac:dyDescent="0.3">
      <c r="B20" s="2942"/>
      <c r="C20" s="2943"/>
      <c r="D20" s="2943"/>
      <c r="E20" s="1643"/>
      <c r="F20" s="1643"/>
      <c r="G20" s="1644"/>
      <c r="H20" s="1641">
        <f t="shared" si="0"/>
        <v>0</v>
      </c>
    </row>
    <row r="21" spans="2:8" s="57" customFormat="1" ht="18.75" x14ac:dyDescent="0.3">
      <c r="B21" s="2942"/>
      <c r="C21" s="2943"/>
      <c r="D21" s="2943"/>
      <c r="E21" s="1643"/>
      <c r="F21" s="1643"/>
      <c r="G21" s="1644"/>
      <c r="H21" s="1641">
        <f t="shared" si="0"/>
        <v>0</v>
      </c>
    </row>
    <row r="22" spans="2:8" s="57" customFormat="1" ht="18.75" x14ac:dyDescent="0.3">
      <c r="B22" s="2942"/>
      <c r="C22" s="2943"/>
      <c r="D22" s="2943"/>
      <c r="E22" s="1643"/>
      <c r="F22" s="1643"/>
      <c r="G22" s="1644"/>
      <c r="H22" s="1641">
        <f t="shared" si="0"/>
        <v>0</v>
      </c>
    </row>
    <row r="23" spans="2:8" s="57" customFormat="1" ht="18.75" x14ac:dyDescent="0.3">
      <c r="B23" s="2942"/>
      <c r="C23" s="2943"/>
      <c r="D23" s="2943"/>
      <c r="E23" s="1643"/>
      <c r="F23" s="1643"/>
      <c r="G23" s="1644"/>
      <c r="H23" s="1641">
        <f t="shared" si="0"/>
        <v>0</v>
      </c>
    </row>
    <row r="24" spans="2:8" s="57" customFormat="1" ht="18.75" x14ac:dyDescent="0.3">
      <c r="B24" s="2942"/>
      <c r="C24" s="2943"/>
      <c r="D24" s="2943"/>
      <c r="E24" s="1643"/>
      <c r="F24" s="1643"/>
      <c r="G24" s="1644"/>
      <c r="H24" s="1641">
        <f t="shared" si="0"/>
        <v>0</v>
      </c>
    </row>
    <row r="25" spans="2:8" s="57" customFormat="1" ht="18.75" x14ac:dyDescent="0.3">
      <c r="B25" s="2942"/>
      <c r="C25" s="2943"/>
      <c r="D25" s="2943"/>
      <c r="E25" s="1643"/>
      <c r="F25" s="1643"/>
      <c r="G25" s="1644"/>
      <c r="H25" s="1642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38"/>
      <c r="C33" s="2939"/>
      <c r="D33" s="2939"/>
      <c r="E33" s="1637"/>
      <c r="F33" s="1637"/>
      <c r="G33" s="1637"/>
      <c r="H33" s="1639"/>
    </row>
    <row r="34" spans="2:8" x14ac:dyDescent="0.25">
      <c r="B34" s="2938"/>
      <c r="C34" s="2939"/>
      <c r="D34" s="2939"/>
      <c r="E34" s="1637"/>
      <c r="F34" s="1637"/>
      <c r="G34" s="1637"/>
      <c r="H34" s="1639"/>
    </row>
    <row r="35" spans="2:8" ht="15.75" thickBot="1" x14ac:dyDescent="0.3">
      <c r="B35" s="2940"/>
      <c r="C35" s="2941"/>
      <c r="D35" s="2941"/>
      <c r="E35" s="1638"/>
      <c r="F35" s="1638"/>
      <c r="G35" s="1638"/>
      <c r="H35" s="1640"/>
    </row>
    <row r="36" spans="2:8" ht="18.75" x14ac:dyDescent="0.3">
      <c r="G36" s="48" t="s">
        <v>443</v>
      </c>
      <c r="H36" s="64">
        <f>SUM(H13:H25)</f>
        <v>8369.82</v>
      </c>
    </row>
    <row r="37" spans="2:8" ht="18.75" x14ac:dyDescent="0.3">
      <c r="G37" s="48" t="s">
        <v>444</v>
      </c>
      <c r="H37" s="64">
        <f>+H36*0.16</f>
        <v>1339.1712</v>
      </c>
    </row>
    <row r="38" spans="2:8" ht="19.5" thickBot="1" x14ac:dyDescent="0.35">
      <c r="G38" s="49" t="s">
        <v>445</v>
      </c>
      <c r="H38" s="65">
        <f>+H36+H37</f>
        <v>9708.9912000000004</v>
      </c>
    </row>
    <row r="40" spans="2:8" x14ac:dyDescent="0.25">
      <c r="B40" s="2934"/>
      <c r="C40" s="2934"/>
      <c r="D40" s="2934"/>
      <c r="E40" s="2934"/>
      <c r="F40" s="2934"/>
    </row>
    <row r="41" spans="2:8" x14ac:dyDescent="0.25">
      <c r="B41" s="2934"/>
      <c r="C41" s="2934"/>
      <c r="D41" s="2934"/>
      <c r="E41" s="2934"/>
      <c r="F41" s="2934"/>
    </row>
    <row r="42" spans="2:8" x14ac:dyDescent="0.25">
      <c r="B42" s="2937" t="s">
        <v>446</v>
      </c>
      <c r="C42" s="2937"/>
      <c r="D42" s="2937"/>
      <c r="E42" s="2937" t="s">
        <v>447</v>
      </c>
      <c r="F42" s="2937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H47"/>
  <sheetViews>
    <sheetView workbookViewId="0">
      <selection activeCell="J20" sqref="J20"/>
    </sheetView>
  </sheetViews>
  <sheetFormatPr baseColWidth="10" defaultRowHeight="15" x14ac:dyDescent="0.25"/>
  <cols>
    <col min="1" max="1" width="11.42578125" style="32"/>
    <col min="2" max="6" width="17.7109375" style="32" customWidth="1"/>
    <col min="7" max="7" width="20.42578125" style="32" customWidth="1"/>
    <col min="8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-1998</v>
      </c>
      <c r="E5" s="1634" t="s">
        <v>421</v>
      </c>
      <c r="F5" s="33" t="str">
        <f>VLOOKUP(F6,OBRAS!A1:B25,2,FALSE)</f>
        <v>VALENC, ENSINO, TAJO</v>
      </c>
      <c r="G5" s="1670" t="s">
        <v>423</v>
      </c>
      <c r="H5" s="1674">
        <v>46199</v>
      </c>
    </row>
    <row r="6" spans="2:8" ht="15.75" thickBot="1" x14ac:dyDescent="0.3">
      <c r="B6" s="1669"/>
      <c r="C6" s="1671"/>
      <c r="D6" s="1673"/>
      <c r="E6" s="1635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135</v>
      </c>
      <c r="D7" s="36"/>
      <c r="E7" s="36"/>
      <c r="F7" s="35" t="s">
        <v>429</v>
      </c>
      <c r="G7" s="36" t="str">
        <f>VLOOKUP(C7,'BASE DATOS'!A1:J107,7,FALSE)</f>
        <v>roberto.mual87@gmail.com</v>
      </c>
      <c r="H7" s="41"/>
    </row>
    <row r="8" spans="2:8" x14ac:dyDescent="0.25">
      <c r="B8" s="40" t="s">
        <v>425</v>
      </c>
      <c r="C8" s="38" t="str">
        <f>VLOOKUP(C7,'BASE DATOS'!A1:J108,3,FALSE)</f>
        <v>CUAHUTEMOC #705 CENTRO</v>
      </c>
      <c r="D8" s="38"/>
      <c r="E8" s="38"/>
      <c r="F8" s="37" t="s">
        <v>430</v>
      </c>
      <c r="G8" s="38" t="str">
        <f>VLOOKUP(C7,'BASE DATOS'!A1:J108,8,FALSE)</f>
        <v>TORNO</v>
      </c>
      <c r="H8" s="42"/>
    </row>
    <row r="9" spans="2:8" x14ac:dyDescent="0.25">
      <c r="B9" s="40" t="s">
        <v>426</v>
      </c>
      <c r="C9" s="38" t="str">
        <f>VLOOKUP(C7,'BASE DATOS'!A1:J109,4,FALSE)</f>
        <v>VILLAGRAN, GTO.</v>
      </c>
      <c r="D9" s="38"/>
      <c r="E9" s="38"/>
      <c r="F9" s="37" t="s">
        <v>431</v>
      </c>
      <c r="G9" s="50">
        <f>VLOOKUP(C7,'BASE DATOS'!A1:J109,9,FALSE)</f>
        <v>38260</v>
      </c>
      <c r="H9" s="42"/>
    </row>
    <row r="10" spans="2:8" x14ac:dyDescent="0.25">
      <c r="B10" s="40" t="s">
        <v>427</v>
      </c>
      <c r="C10" s="38" t="str">
        <f>VLOOKUP(C7,'BASE DATOS'!A1:J110,2,FALSE)</f>
        <v>MUAR871212S46</v>
      </c>
      <c r="D10" s="38"/>
      <c r="E10" s="38"/>
      <c r="F10" s="37" t="s">
        <v>432</v>
      </c>
      <c r="G10" s="38" t="str">
        <f>VLOOKUP(C7,'BASE DATOS'!A1:J110,10,FALSE)</f>
        <v>CONTADO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SIMPLIFICADO DE CONFIANZA</v>
      </c>
      <c r="D11" s="38"/>
      <c r="E11" s="38"/>
      <c r="F11" s="37" t="s">
        <v>433</v>
      </c>
      <c r="G11" s="38" t="str">
        <f>VLOOKUP(C7,'BASE DATOS'!A1:J111,6,FALSE)</f>
        <v>-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636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2023</v>
      </c>
      <c r="C13" s="1679"/>
      <c r="D13" s="1679"/>
      <c r="E13" s="60">
        <v>2</v>
      </c>
      <c r="F13" s="60" t="s">
        <v>462</v>
      </c>
      <c r="G13" s="62">
        <v>3395</v>
      </c>
      <c r="H13" s="56">
        <f>+E13*G13</f>
        <v>6790</v>
      </c>
    </row>
    <row r="14" spans="2:8" s="57" customFormat="1" ht="18.75" x14ac:dyDescent="0.3">
      <c r="B14" s="2946" t="s">
        <v>2024</v>
      </c>
      <c r="C14" s="2947"/>
      <c r="D14" s="2947"/>
      <c r="E14" s="1654"/>
      <c r="F14" s="1654"/>
      <c r="G14" s="1655"/>
      <c r="H14" s="1652">
        <f>+E14*G14</f>
        <v>0</v>
      </c>
    </row>
    <row r="15" spans="2:8" s="57" customFormat="1" ht="18.75" x14ac:dyDescent="0.3">
      <c r="B15" s="2946" t="s">
        <v>2025</v>
      </c>
      <c r="C15" s="2947"/>
      <c r="D15" s="2947"/>
      <c r="E15" s="1654">
        <v>1</v>
      </c>
      <c r="F15" s="1654" t="s">
        <v>462</v>
      </c>
      <c r="G15" s="1655">
        <v>6877</v>
      </c>
      <c r="H15" s="1652">
        <f t="shared" ref="H15:H24" si="0">+E15*G15</f>
        <v>6877</v>
      </c>
    </row>
    <row r="16" spans="2:8" s="57" customFormat="1" ht="18.75" x14ac:dyDescent="0.3">
      <c r="B16" s="2946" t="s">
        <v>2026</v>
      </c>
      <c r="C16" s="2947"/>
      <c r="D16" s="2947"/>
      <c r="E16" s="1654"/>
      <c r="F16" s="1654"/>
      <c r="G16" s="1655"/>
      <c r="H16" s="1652">
        <f t="shared" si="0"/>
        <v>0</v>
      </c>
    </row>
    <row r="17" spans="2:8" s="57" customFormat="1" ht="18.75" x14ac:dyDescent="0.3">
      <c r="B17" s="2946" t="s">
        <v>2027</v>
      </c>
      <c r="C17" s="2947"/>
      <c r="D17" s="2947"/>
      <c r="E17" s="1654">
        <v>1</v>
      </c>
      <c r="F17" s="1654" t="s">
        <v>462</v>
      </c>
      <c r="G17" s="1655">
        <v>4875</v>
      </c>
      <c r="H17" s="1652">
        <f t="shared" si="0"/>
        <v>4875</v>
      </c>
    </row>
    <row r="18" spans="2:8" s="57" customFormat="1" ht="18.75" x14ac:dyDescent="0.3">
      <c r="B18" s="2946" t="s">
        <v>2028</v>
      </c>
      <c r="C18" s="2947"/>
      <c r="D18" s="2947"/>
      <c r="E18" s="1654">
        <v>2</v>
      </c>
      <c r="F18" s="1654" t="s">
        <v>462</v>
      </c>
      <c r="G18" s="1655">
        <v>2735</v>
      </c>
      <c r="H18" s="1652">
        <f t="shared" si="0"/>
        <v>5470</v>
      </c>
    </row>
    <row r="19" spans="2:8" s="57" customFormat="1" ht="18.75" x14ac:dyDescent="0.3">
      <c r="B19" s="2946" t="s">
        <v>2029</v>
      </c>
      <c r="C19" s="2947"/>
      <c r="D19" s="2947"/>
      <c r="E19" s="1654">
        <v>1</v>
      </c>
      <c r="F19" s="1654" t="s">
        <v>462</v>
      </c>
      <c r="G19" s="1655">
        <v>2200</v>
      </c>
      <c r="H19" s="1652">
        <f t="shared" si="0"/>
        <v>2200</v>
      </c>
    </row>
    <row r="20" spans="2:8" s="57" customFormat="1" ht="18.75" x14ac:dyDescent="0.3">
      <c r="B20" s="2946" t="s">
        <v>2030</v>
      </c>
      <c r="C20" s="2947"/>
      <c r="D20" s="2947"/>
      <c r="E20" s="1654">
        <v>2</v>
      </c>
      <c r="F20" s="1654" t="s">
        <v>462</v>
      </c>
      <c r="G20" s="1655">
        <f>200+500</f>
        <v>700</v>
      </c>
      <c r="H20" s="1652">
        <f t="shared" si="0"/>
        <v>1400</v>
      </c>
    </row>
    <row r="21" spans="2:8" s="57" customFormat="1" ht="18.75" x14ac:dyDescent="0.3">
      <c r="B21" s="2946" t="s">
        <v>2031</v>
      </c>
      <c r="C21" s="2947"/>
      <c r="D21" s="2947"/>
      <c r="E21" s="1654">
        <v>3</v>
      </c>
      <c r="F21" s="1654" t="s">
        <v>462</v>
      </c>
      <c r="G21" s="1655">
        <v>450</v>
      </c>
      <c r="H21" s="1652">
        <f t="shared" si="0"/>
        <v>1350</v>
      </c>
    </row>
    <row r="22" spans="2:8" s="57" customFormat="1" ht="18.75" x14ac:dyDescent="0.3">
      <c r="B22" s="2946" t="s">
        <v>2032</v>
      </c>
      <c r="C22" s="2947"/>
      <c r="D22" s="2947"/>
      <c r="E22" s="1654"/>
      <c r="F22" s="1654"/>
      <c r="G22" s="1655"/>
      <c r="H22" s="1652">
        <f t="shared" si="0"/>
        <v>0</v>
      </c>
    </row>
    <row r="23" spans="2:8" s="57" customFormat="1" ht="18.75" x14ac:dyDescent="0.3">
      <c r="B23" s="2948" t="s">
        <v>806</v>
      </c>
      <c r="C23" s="2949"/>
      <c r="D23" s="2949"/>
      <c r="E23" s="1654"/>
      <c r="F23" s="1654"/>
      <c r="G23" s="1655"/>
      <c r="H23" s="1652">
        <f t="shared" si="0"/>
        <v>0</v>
      </c>
    </row>
    <row r="24" spans="2:8" s="57" customFormat="1" ht="18.75" x14ac:dyDescent="0.3">
      <c r="B24" s="2946"/>
      <c r="C24" s="2947"/>
      <c r="D24" s="2947"/>
      <c r="E24" s="1654"/>
      <c r="F24" s="1654"/>
      <c r="G24" s="1655"/>
      <c r="H24" s="1652">
        <f t="shared" si="0"/>
        <v>0</v>
      </c>
    </row>
    <row r="25" spans="2:8" s="57" customFormat="1" ht="18.75" x14ac:dyDescent="0.3">
      <c r="B25" s="2946"/>
      <c r="C25" s="2947"/>
      <c r="D25" s="2947"/>
      <c r="E25" s="1654"/>
      <c r="F25" s="1654"/>
      <c r="G25" s="1655"/>
      <c r="H25" s="1653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51"/>
      <c r="C33" s="2952"/>
      <c r="D33" s="2952"/>
      <c r="E33" s="1648"/>
      <c r="F33" s="1648"/>
      <c r="G33" s="1648"/>
      <c r="H33" s="1650"/>
    </row>
    <row r="34" spans="2:8" x14ac:dyDescent="0.25">
      <c r="B34" s="2951"/>
      <c r="C34" s="2952"/>
      <c r="D34" s="2952"/>
      <c r="E34" s="1648"/>
      <c r="F34" s="1648"/>
      <c r="G34" s="1648"/>
      <c r="H34" s="1650"/>
    </row>
    <row r="35" spans="2:8" ht="15.75" thickBot="1" x14ac:dyDescent="0.3">
      <c r="B35" s="2953"/>
      <c r="C35" s="2954"/>
      <c r="D35" s="2954"/>
      <c r="E35" s="1649"/>
      <c r="F35" s="1649"/>
      <c r="G35" s="1649"/>
      <c r="H35" s="1651"/>
    </row>
    <row r="36" spans="2:8" ht="18.75" x14ac:dyDescent="0.3">
      <c r="G36" s="48" t="s">
        <v>443</v>
      </c>
      <c r="H36" s="64">
        <f>SUM(H13:H25)</f>
        <v>28962</v>
      </c>
    </row>
    <row r="37" spans="2:8" ht="18.75" x14ac:dyDescent="0.3">
      <c r="G37" s="48" t="s">
        <v>444</v>
      </c>
      <c r="H37" s="64">
        <f>+H36*0.16</f>
        <v>4633.92</v>
      </c>
    </row>
    <row r="38" spans="2:8" ht="18.75" x14ac:dyDescent="0.3">
      <c r="G38" s="48" t="s">
        <v>1985</v>
      </c>
      <c r="H38" s="64">
        <f>+H36*1.25%</f>
        <v>362.02500000000003</v>
      </c>
    </row>
    <row r="39" spans="2:8" ht="18.75" x14ac:dyDescent="0.3">
      <c r="G39" s="48" t="s">
        <v>525</v>
      </c>
      <c r="H39" s="64">
        <f>+H36*2%</f>
        <v>579.24</v>
      </c>
    </row>
    <row r="40" spans="2:8" ht="19.5" thickBot="1" x14ac:dyDescent="0.35">
      <c r="G40" s="49" t="s">
        <v>445</v>
      </c>
      <c r="H40" s="65">
        <f>+H36+H37-H38-H39</f>
        <v>32654.654999999995</v>
      </c>
    </row>
    <row r="42" spans="2:8" x14ac:dyDescent="0.25">
      <c r="B42" s="2939"/>
      <c r="C42" s="2939"/>
      <c r="D42" s="2939"/>
      <c r="E42" s="2939"/>
      <c r="F42" s="2939"/>
    </row>
    <row r="43" spans="2:8" x14ac:dyDescent="0.25">
      <c r="B43" s="2939"/>
      <c r="C43" s="2939"/>
      <c r="D43" s="2939"/>
      <c r="E43" s="2939"/>
      <c r="F43" s="2939"/>
    </row>
    <row r="44" spans="2:8" x14ac:dyDescent="0.25">
      <c r="B44" s="2950" t="s">
        <v>446</v>
      </c>
      <c r="C44" s="2950"/>
      <c r="D44" s="2950"/>
      <c r="E44" s="2950" t="s">
        <v>447</v>
      </c>
      <c r="F44" s="2950"/>
    </row>
    <row r="47" spans="2:8" x14ac:dyDescent="0.25">
      <c r="H47" s="32">
        <f>29554.03+3100.63</f>
        <v>32654.66</v>
      </c>
    </row>
  </sheetData>
  <mergeCells count="36">
    <mergeCell ref="E44:F44"/>
    <mergeCell ref="B44:D44"/>
    <mergeCell ref="B42:D43"/>
    <mergeCell ref="B31:H31"/>
    <mergeCell ref="B32:H32"/>
    <mergeCell ref="B33:D33"/>
    <mergeCell ref="B34:D34"/>
    <mergeCell ref="B35:D35"/>
    <mergeCell ref="E42:F43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</mergeCells>
  <pageMargins left="0.7" right="0.7" top="0.75" bottom="0.75" header="0.3" footer="0.3"/>
  <pageSetup scale="6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1:H42"/>
  <sheetViews>
    <sheetView workbookViewId="0">
      <selection activeCell="B17" sqref="B17:D17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7.140625" style="32" customWidth="1"/>
    <col min="4" max="4" width="14.5703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2033</v>
      </c>
      <c r="E5" s="1645" t="s">
        <v>421</v>
      </c>
      <c r="F5" s="33" t="str">
        <f>VLOOKUP(F6,OBRAS!A1:B25,2,FALSE)</f>
        <v>LA VALENCIA</v>
      </c>
      <c r="G5" s="1670" t="s">
        <v>423</v>
      </c>
      <c r="H5" s="1674">
        <v>46192</v>
      </c>
    </row>
    <row r="6" spans="2:8" ht="15.75" thickBot="1" x14ac:dyDescent="0.3">
      <c r="B6" s="1669"/>
      <c r="C6" s="1671"/>
      <c r="D6" s="1673"/>
      <c r="E6" s="1646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DATOS'!A1:J107,7,FALSE)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DATOS'!A1:J108,3,FALSE)</f>
        <v>SANTA ANA #206 INT. 4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37410</v>
      </c>
      <c r="H9" s="42"/>
    </row>
    <row r="10" spans="2:8" x14ac:dyDescent="0.25">
      <c r="B10" s="40" t="s">
        <v>427</v>
      </c>
      <c r="C10" s="38" t="str">
        <f>VLOOKUP(C7,'BASE DATOS'!A1:J110,2,FALSE)</f>
        <v>HEAC841104392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64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848</v>
      </c>
      <c r="C13" s="1679"/>
      <c r="D13" s="1679"/>
      <c r="E13" s="60">
        <v>2</v>
      </c>
      <c r="F13" s="60" t="s">
        <v>449</v>
      </c>
      <c r="G13" s="62">
        <v>872</v>
      </c>
      <c r="H13" s="56">
        <f>+E13*G13</f>
        <v>1744</v>
      </c>
    </row>
    <row r="14" spans="2:8" s="57" customFormat="1" ht="18.75" x14ac:dyDescent="0.3">
      <c r="B14" s="2960" t="s">
        <v>849</v>
      </c>
      <c r="C14" s="2961"/>
      <c r="D14" s="2961"/>
      <c r="E14" s="1662">
        <v>2</v>
      </c>
      <c r="F14" s="1662" t="s">
        <v>449</v>
      </c>
      <c r="G14" s="1663">
        <v>598</v>
      </c>
      <c r="H14" s="1660">
        <f>+E14*G14</f>
        <v>1196</v>
      </c>
    </row>
    <row r="15" spans="2:8" s="57" customFormat="1" ht="18.75" x14ac:dyDescent="0.3">
      <c r="B15" s="2960" t="s">
        <v>844</v>
      </c>
      <c r="C15" s="2961"/>
      <c r="D15" s="2961"/>
      <c r="E15" s="1662">
        <v>2</v>
      </c>
      <c r="F15" s="1662" t="s">
        <v>449</v>
      </c>
      <c r="G15" s="1663">
        <v>500</v>
      </c>
      <c r="H15" s="1660">
        <f t="shared" ref="H15:H24" si="0">+E15*G15</f>
        <v>1000</v>
      </c>
    </row>
    <row r="16" spans="2:8" s="57" customFormat="1" ht="18.75" x14ac:dyDescent="0.3">
      <c r="B16" s="2960" t="s">
        <v>991</v>
      </c>
      <c r="C16" s="2961"/>
      <c r="D16" s="2961"/>
      <c r="E16" s="1662">
        <v>4</v>
      </c>
      <c r="F16" s="1662" t="s">
        <v>449</v>
      </c>
      <c r="G16" s="1663">
        <v>487</v>
      </c>
      <c r="H16" s="1660">
        <f t="shared" si="0"/>
        <v>1948</v>
      </c>
    </row>
    <row r="17" spans="2:8" s="57" customFormat="1" ht="18.75" x14ac:dyDescent="0.3">
      <c r="B17" s="2960" t="s">
        <v>990</v>
      </c>
      <c r="C17" s="2961"/>
      <c r="D17" s="2961"/>
      <c r="E17" s="1662">
        <v>2</v>
      </c>
      <c r="F17" s="1662" t="s">
        <v>449</v>
      </c>
      <c r="G17" s="1663">
        <v>895</v>
      </c>
      <c r="H17" s="1660">
        <f t="shared" si="0"/>
        <v>1790</v>
      </c>
    </row>
    <row r="18" spans="2:8" s="57" customFormat="1" ht="18.75" x14ac:dyDescent="0.3">
      <c r="B18" s="2962" t="s">
        <v>2035</v>
      </c>
      <c r="C18" s="2963"/>
      <c r="D18" s="2963"/>
      <c r="E18" s="1662"/>
      <c r="F18" s="1662"/>
      <c r="G18" s="1663"/>
      <c r="H18" s="1660">
        <f t="shared" si="0"/>
        <v>0</v>
      </c>
    </row>
    <row r="19" spans="2:8" s="57" customFormat="1" ht="18.75" x14ac:dyDescent="0.3">
      <c r="B19" s="2960"/>
      <c r="C19" s="2961"/>
      <c r="D19" s="2961"/>
      <c r="E19" s="1662"/>
      <c r="F19" s="1662"/>
      <c r="G19" s="1663"/>
      <c r="H19" s="1660">
        <f t="shared" si="0"/>
        <v>0</v>
      </c>
    </row>
    <row r="20" spans="2:8" s="57" customFormat="1" ht="18.75" x14ac:dyDescent="0.3">
      <c r="B20" s="2960"/>
      <c r="C20" s="2961"/>
      <c r="D20" s="2961"/>
      <c r="E20" s="1662"/>
      <c r="F20" s="1662"/>
      <c r="G20" s="1663"/>
      <c r="H20" s="1660">
        <f t="shared" si="0"/>
        <v>0</v>
      </c>
    </row>
    <row r="21" spans="2:8" s="57" customFormat="1" ht="18.75" x14ac:dyDescent="0.3">
      <c r="B21" s="2960"/>
      <c r="C21" s="2961"/>
      <c r="D21" s="2961"/>
      <c r="E21" s="1662"/>
      <c r="F21" s="1662"/>
      <c r="G21" s="1663"/>
      <c r="H21" s="1660">
        <f t="shared" si="0"/>
        <v>0</v>
      </c>
    </row>
    <row r="22" spans="2:8" s="57" customFormat="1" ht="18.75" x14ac:dyDescent="0.3">
      <c r="B22" s="2960"/>
      <c r="C22" s="2961"/>
      <c r="D22" s="2961"/>
      <c r="E22" s="1662"/>
      <c r="F22" s="1662"/>
      <c r="G22" s="1663"/>
      <c r="H22" s="1660">
        <f t="shared" si="0"/>
        <v>0</v>
      </c>
    </row>
    <row r="23" spans="2:8" s="57" customFormat="1" ht="18.75" x14ac:dyDescent="0.3">
      <c r="B23" s="2960"/>
      <c r="C23" s="2961"/>
      <c r="D23" s="2961"/>
      <c r="E23" s="1662"/>
      <c r="F23" s="1662"/>
      <c r="G23" s="1663"/>
      <c r="H23" s="1660">
        <f t="shared" si="0"/>
        <v>0</v>
      </c>
    </row>
    <row r="24" spans="2:8" s="57" customFormat="1" ht="18.75" x14ac:dyDescent="0.3">
      <c r="B24" s="2960"/>
      <c r="C24" s="2961"/>
      <c r="D24" s="2961"/>
      <c r="E24" s="1662"/>
      <c r="F24" s="1662"/>
      <c r="G24" s="1663"/>
      <c r="H24" s="1660">
        <f t="shared" si="0"/>
        <v>0</v>
      </c>
    </row>
    <row r="25" spans="2:8" s="57" customFormat="1" ht="18.75" x14ac:dyDescent="0.3">
      <c r="B25" s="2960"/>
      <c r="C25" s="2961"/>
      <c r="D25" s="2961"/>
      <c r="E25" s="1662"/>
      <c r="F25" s="1662"/>
      <c r="G25" s="1663"/>
      <c r="H25" s="166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56"/>
      <c r="C33" s="2957"/>
      <c r="D33" s="2957"/>
      <c r="E33" s="1656"/>
      <c r="F33" s="1656"/>
      <c r="G33" s="1656"/>
      <c r="H33" s="1658"/>
    </row>
    <row r="34" spans="2:8" x14ac:dyDescent="0.25">
      <c r="B34" s="2956"/>
      <c r="C34" s="2957"/>
      <c r="D34" s="2957"/>
      <c r="E34" s="1656"/>
      <c r="F34" s="1656"/>
      <c r="G34" s="1656"/>
      <c r="H34" s="1658"/>
    </row>
    <row r="35" spans="2:8" ht="15.75" thickBot="1" x14ac:dyDescent="0.3">
      <c r="B35" s="2958"/>
      <c r="C35" s="2959"/>
      <c r="D35" s="2959"/>
      <c r="E35" s="1657"/>
      <c r="F35" s="1657"/>
      <c r="G35" s="1657"/>
      <c r="H35" s="1659"/>
    </row>
    <row r="36" spans="2:8" ht="18.75" x14ac:dyDescent="0.3">
      <c r="G36" s="48" t="s">
        <v>443</v>
      </c>
      <c r="H36" s="64">
        <f>SUM(H13:H25)</f>
        <v>7678</v>
      </c>
    </row>
    <row r="37" spans="2:8" ht="18.75" x14ac:dyDescent="0.3">
      <c r="G37" s="48" t="s">
        <v>444</v>
      </c>
      <c r="H37" s="64">
        <f>+H36*0.16</f>
        <v>1228.48</v>
      </c>
    </row>
    <row r="38" spans="2:8" ht="19.5" thickBot="1" x14ac:dyDescent="0.35">
      <c r="G38" s="49" t="s">
        <v>445</v>
      </c>
      <c r="H38" s="65">
        <f>+H36+H37</f>
        <v>8906.48</v>
      </c>
    </row>
    <row r="40" spans="2:8" x14ac:dyDescent="0.25">
      <c r="B40" s="2952"/>
      <c r="C40" s="2952"/>
      <c r="D40" s="2952"/>
      <c r="E40" s="2952"/>
      <c r="F40" s="2952"/>
    </row>
    <row r="41" spans="2:8" x14ac:dyDescent="0.25">
      <c r="B41" s="2952"/>
      <c r="C41" s="2952"/>
      <c r="D41" s="2952"/>
      <c r="E41" s="2952"/>
      <c r="F41" s="2952"/>
    </row>
    <row r="42" spans="2:8" x14ac:dyDescent="0.25">
      <c r="B42" s="2955" t="s">
        <v>446</v>
      </c>
      <c r="C42" s="2955"/>
      <c r="D42" s="2955"/>
      <c r="E42" s="2955" t="s">
        <v>447</v>
      </c>
      <c r="F42" s="2955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1:H42"/>
  <sheetViews>
    <sheetView workbookViewId="0">
      <selection activeCell="K22" sqref="K22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85546875" style="32" customWidth="1"/>
    <col min="4" max="4" width="16.285156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2034</v>
      </c>
      <c r="E5" s="1645" t="s">
        <v>421</v>
      </c>
      <c r="F5" s="33" t="str">
        <f>VLOOKUP(F6,OBRAS!A1:B25,2,FALSE)</f>
        <v>EL ENSINO</v>
      </c>
      <c r="G5" s="1670" t="s">
        <v>423</v>
      </c>
      <c r="H5" s="1674">
        <v>46192</v>
      </c>
    </row>
    <row r="6" spans="2:8" ht="15.75" thickBot="1" x14ac:dyDescent="0.3">
      <c r="B6" s="1669"/>
      <c r="C6" s="1671"/>
      <c r="D6" s="1673"/>
      <c r="E6" s="1646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DATOS'!A1:J107,7,FALSE)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DATOS'!A1:J108,3,FALSE)</f>
        <v>SANTA ANA #206 INT. 4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37410</v>
      </c>
      <c r="H9" s="42"/>
    </row>
    <row r="10" spans="2:8" x14ac:dyDescent="0.25">
      <c r="B10" s="40" t="s">
        <v>427</v>
      </c>
      <c r="C10" s="38" t="str">
        <f>VLOOKUP(C7,'BASE DATOS'!A1:J110,2,FALSE)</f>
        <v>HEAC841104392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64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848</v>
      </c>
      <c r="C13" s="1679"/>
      <c r="D13" s="1679"/>
      <c r="E13" s="60">
        <v>2</v>
      </c>
      <c r="F13" s="60" t="s">
        <v>449</v>
      </c>
      <c r="G13" s="62">
        <v>675</v>
      </c>
      <c r="H13" s="56">
        <f>+E13*G13</f>
        <v>1350</v>
      </c>
    </row>
    <row r="14" spans="2:8" s="57" customFormat="1" ht="18.75" x14ac:dyDescent="0.3">
      <c r="B14" s="2960" t="s">
        <v>849</v>
      </c>
      <c r="C14" s="2961"/>
      <c r="D14" s="2961"/>
      <c r="E14" s="1662">
        <v>2</v>
      </c>
      <c r="F14" s="1662" t="s">
        <v>449</v>
      </c>
      <c r="G14" s="1663">
        <v>592</v>
      </c>
      <c r="H14" s="1660">
        <f>+E14*G14</f>
        <v>1184</v>
      </c>
    </row>
    <row r="15" spans="2:8" s="57" customFormat="1" ht="18.75" x14ac:dyDescent="0.3">
      <c r="B15" s="2960" t="s">
        <v>844</v>
      </c>
      <c r="C15" s="2961"/>
      <c r="D15" s="2961"/>
      <c r="E15" s="1662">
        <v>1</v>
      </c>
      <c r="F15" s="1662" t="s">
        <v>449</v>
      </c>
      <c r="G15" s="1663">
        <v>950</v>
      </c>
      <c r="H15" s="1660">
        <f t="shared" ref="H15:H24" si="0">+E15*G15</f>
        <v>950</v>
      </c>
    </row>
    <row r="16" spans="2:8" s="57" customFormat="1" ht="18.75" x14ac:dyDescent="0.3">
      <c r="B16" s="2960" t="s">
        <v>991</v>
      </c>
      <c r="C16" s="2961"/>
      <c r="D16" s="2961"/>
      <c r="E16" s="1662">
        <v>2</v>
      </c>
      <c r="F16" s="1662" t="s">
        <v>449</v>
      </c>
      <c r="G16" s="1663">
        <v>1399</v>
      </c>
      <c r="H16" s="1660">
        <f t="shared" si="0"/>
        <v>2798</v>
      </c>
    </row>
    <row r="17" spans="2:8" s="57" customFormat="1" ht="18.75" x14ac:dyDescent="0.3">
      <c r="B17" s="2960" t="s">
        <v>990</v>
      </c>
      <c r="C17" s="2961"/>
      <c r="D17" s="2961"/>
      <c r="E17" s="1662">
        <v>2</v>
      </c>
      <c r="F17" s="1662" t="s">
        <v>449</v>
      </c>
      <c r="G17" s="1663">
        <v>960</v>
      </c>
      <c r="H17" s="1660">
        <f t="shared" si="0"/>
        <v>1920</v>
      </c>
    </row>
    <row r="18" spans="2:8" s="57" customFormat="1" ht="18.75" x14ac:dyDescent="0.3">
      <c r="B18" s="2962" t="s">
        <v>2036</v>
      </c>
      <c r="C18" s="2963"/>
      <c r="D18" s="2963"/>
      <c r="E18" s="1662"/>
      <c r="F18" s="1662"/>
      <c r="G18" s="1663"/>
      <c r="H18" s="1660">
        <f t="shared" si="0"/>
        <v>0</v>
      </c>
    </row>
    <row r="19" spans="2:8" s="57" customFormat="1" ht="18.75" x14ac:dyDescent="0.3">
      <c r="B19" s="2960" t="s">
        <v>993</v>
      </c>
      <c r="C19" s="2961"/>
      <c r="D19" s="2961"/>
      <c r="E19" s="1662">
        <v>2</v>
      </c>
      <c r="F19" s="1662" t="s">
        <v>449</v>
      </c>
      <c r="G19" s="1663">
        <v>2456</v>
      </c>
      <c r="H19" s="1660">
        <f t="shared" si="0"/>
        <v>4912</v>
      </c>
    </row>
    <row r="20" spans="2:8" s="57" customFormat="1" ht="18.75" x14ac:dyDescent="0.3">
      <c r="B20" s="2962" t="s">
        <v>2037</v>
      </c>
      <c r="C20" s="2963"/>
      <c r="D20" s="2963"/>
      <c r="E20" s="1662"/>
      <c r="F20" s="1662"/>
      <c r="G20" s="1663"/>
      <c r="H20" s="1660">
        <f t="shared" si="0"/>
        <v>0</v>
      </c>
    </row>
    <row r="21" spans="2:8" s="57" customFormat="1" ht="18.75" x14ac:dyDescent="0.3">
      <c r="B21" s="2960"/>
      <c r="C21" s="2961"/>
      <c r="D21" s="2961"/>
      <c r="E21" s="1662"/>
      <c r="F21" s="1662"/>
      <c r="G21" s="1663"/>
      <c r="H21" s="1660">
        <f t="shared" si="0"/>
        <v>0</v>
      </c>
    </row>
    <row r="22" spans="2:8" s="57" customFormat="1" ht="18.75" x14ac:dyDescent="0.3">
      <c r="B22" s="2960"/>
      <c r="C22" s="2961"/>
      <c r="D22" s="2961"/>
      <c r="E22" s="1662"/>
      <c r="F22" s="1662"/>
      <c r="G22" s="1663"/>
      <c r="H22" s="1660">
        <f t="shared" si="0"/>
        <v>0</v>
      </c>
    </row>
    <row r="23" spans="2:8" s="57" customFormat="1" ht="18.75" x14ac:dyDescent="0.3">
      <c r="B23" s="2960"/>
      <c r="C23" s="2961"/>
      <c r="D23" s="2961"/>
      <c r="E23" s="1662"/>
      <c r="F23" s="1662"/>
      <c r="G23" s="1663"/>
      <c r="H23" s="1660">
        <f t="shared" si="0"/>
        <v>0</v>
      </c>
    </row>
    <row r="24" spans="2:8" s="57" customFormat="1" ht="18.75" x14ac:dyDescent="0.3">
      <c r="B24" s="2960"/>
      <c r="C24" s="2961"/>
      <c r="D24" s="2961"/>
      <c r="E24" s="1662"/>
      <c r="F24" s="1662"/>
      <c r="G24" s="1663"/>
      <c r="H24" s="1660">
        <f t="shared" si="0"/>
        <v>0</v>
      </c>
    </row>
    <row r="25" spans="2:8" s="57" customFormat="1" ht="18.75" x14ac:dyDescent="0.3">
      <c r="B25" s="2960"/>
      <c r="C25" s="2961"/>
      <c r="D25" s="2961"/>
      <c r="E25" s="1662"/>
      <c r="F25" s="1662"/>
      <c r="G25" s="1663"/>
      <c r="H25" s="166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56"/>
      <c r="C33" s="2957"/>
      <c r="D33" s="2957"/>
      <c r="E33" s="1656"/>
      <c r="F33" s="1656"/>
      <c r="G33" s="1656"/>
      <c r="H33" s="1658"/>
    </row>
    <row r="34" spans="2:8" x14ac:dyDescent="0.25">
      <c r="B34" s="2956"/>
      <c r="C34" s="2957"/>
      <c r="D34" s="2957"/>
      <c r="E34" s="1656"/>
      <c r="F34" s="1656"/>
      <c r="G34" s="1656"/>
      <c r="H34" s="1658"/>
    </row>
    <row r="35" spans="2:8" ht="15.75" thickBot="1" x14ac:dyDescent="0.3">
      <c r="B35" s="2958"/>
      <c r="C35" s="2959"/>
      <c r="D35" s="2959"/>
      <c r="E35" s="1657"/>
      <c r="F35" s="1657"/>
      <c r="G35" s="1657"/>
      <c r="H35" s="1659"/>
    </row>
    <row r="36" spans="2:8" ht="18.75" x14ac:dyDescent="0.3">
      <c r="G36" s="48" t="s">
        <v>443</v>
      </c>
      <c r="H36" s="64">
        <f>SUM(H13:H25)</f>
        <v>13114</v>
      </c>
    </row>
    <row r="37" spans="2:8" ht="18.75" x14ac:dyDescent="0.3">
      <c r="G37" s="48" t="s">
        <v>444</v>
      </c>
      <c r="H37" s="64">
        <f>+H36*0.16</f>
        <v>2098.2400000000002</v>
      </c>
    </row>
    <row r="38" spans="2:8" ht="19.5" thickBot="1" x14ac:dyDescent="0.35">
      <c r="G38" s="49" t="s">
        <v>445</v>
      </c>
      <c r="H38" s="65">
        <f>+H36+H37</f>
        <v>15212.24</v>
      </c>
    </row>
    <row r="40" spans="2:8" x14ac:dyDescent="0.25">
      <c r="B40" s="2952"/>
      <c r="C40" s="2952"/>
      <c r="D40" s="2952"/>
      <c r="E40" s="2952"/>
      <c r="F40" s="2952"/>
    </row>
    <row r="41" spans="2:8" x14ac:dyDescent="0.25">
      <c r="B41" s="2952"/>
      <c r="C41" s="2952"/>
      <c r="D41" s="2952"/>
      <c r="E41" s="2952"/>
      <c r="F41" s="2952"/>
    </row>
    <row r="42" spans="2:8" x14ac:dyDescent="0.25">
      <c r="B42" s="2955" t="s">
        <v>446</v>
      </c>
      <c r="C42" s="2955"/>
      <c r="D42" s="2955"/>
      <c r="E42" s="2955" t="s">
        <v>447</v>
      </c>
      <c r="F42" s="2955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1:H42"/>
  <sheetViews>
    <sheetView workbookViewId="0">
      <selection activeCell="J22" sqref="J22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7.140625" style="32" customWidth="1"/>
    <col min="4" max="4" width="15.71093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>
        <v>-2001</v>
      </c>
      <c r="E5" s="1645" t="s">
        <v>421</v>
      </c>
      <c r="F5" s="33" t="str">
        <f>VLOOKUP(F6,OBRAS!A1:B25,2,FALSE)</f>
        <v>VALENC, ENSINO, TAJO</v>
      </c>
      <c r="G5" s="1670" t="s">
        <v>423</v>
      </c>
      <c r="H5" s="1674">
        <v>46193</v>
      </c>
    </row>
    <row r="6" spans="2:8" ht="15.75" thickBot="1" x14ac:dyDescent="0.3">
      <c r="B6" s="1669"/>
      <c r="C6" s="1671"/>
      <c r="D6" s="1673"/>
      <c r="E6" s="1646" t="s">
        <v>422</v>
      </c>
      <c r="F6" s="34" t="s">
        <v>1080</v>
      </c>
      <c r="G6" s="1671"/>
      <c r="H6" s="1675"/>
    </row>
    <row r="7" spans="2:8" x14ac:dyDescent="0.25">
      <c r="B7" s="39" t="s">
        <v>424</v>
      </c>
      <c r="C7" s="36" t="s">
        <v>18</v>
      </c>
      <c r="D7" s="36"/>
      <c r="E7" s="36"/>
      <c r="F7" s="35" t="s">
        <v>429</v>
      </c>
      <c r="G7" s="36" t="str">
        <f>VLOOKUP(C7,'BASE DATOS'!A1:J107,7,FALSE)</f>
        <v>christian.refacciones@gmail.com</v>
      </c>
      <c r="H7" s="41"/>
    </row>
    <row r="8" spans="2:8" x14ac:dyDescent="0.25">
      <c r="B8" s="40" t="s">
        <v>425</v>
      </c>
      <c r="C8" s="38" t="str">
        <f>VLOOKUP(C7,'BASE DATOS'!A1:J108,3,FALSE)</f>
        <v>SANTA ANA #206 INT. 4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LEON, GTO</v>
      </c>
      <c r="D9" s="38"/>
      <c r="E9" s="38"/>
      <c r="F9" s="37" t="s">
        <v>431</v>
      </c>
      <c r="G9" s="50">
        <f>VLOOKUP(C7,'BASE DATOS'!A1:J109,9,FALSE)</f>
        <v>37410</v>
      </c>
      <c r="H9" s="42"/>
    </row>
    <row r="10" spans="2:8" x14ac:dyDescent="0.25">
      <c r="B10" s="40" t="s">
        <v>427</v>
      </c>
      <c r="C10" s="38" t="str">
        <f>VLOOKUP(C7,'BASE DATOS'!A1:J110,2,FALSE)</f>
        <v>HEAC841104392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PERSONAS FISICAS CON ACTIVIDAD EMPRESARIAL Y PROF</v>
      </c>
      <c r="D11" s="38"/>
      <c r="E11" s="38"/>
      <c r="F11" s="37" t="s">
        <v>433</v>
      </c>
      <c r="G11" s="38" t="str">
        <f>VLOOKUP(C7,'BASE DATOS'!A1:J111,6,FALSE)</f>
        <v>477 4092861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64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762</v>
      </c>
      <c r="C13" s="1679"/>
      <c r="D13" s="1679"/>
      <c r="E13" s="60">
        <v>2</v>
      </c>
      <c r="F13" s="60" t="s">
        <v>449</v>
      </c>
      <c r="G13" s="62">
        <v>10354</v>
      </c>
      <c r="H13" s="56">
        <f>+E13*G13</f>
        <v>20708</v>
      </c>
    </row>
    <row r="14" spans="2:8" s="57" customFormat="1" ht="18.75" x14ac:dyDescent="0.3">
      <c r="B14" s="2960" t="s">
        <v>2038</v>
      </c>
      <c r="C14" s="2961"/>
      <c r="D14" s="2961"/>
      <c r="E14" s="1662">
        <v>1</v>
      </c>
      <c r="F14" s="1662" t="s">
        <v>449</v>
      </c>
      <c r="G14" s="1663">
        <v>2950</v>
      </c>
      <c r="H14" s="1660">
        <f>+E14*G14</f>
        <v>2950</v>
      </c>
    </row>
    <row r="15" spans="2:8" s="57" customFormat="1" ht="18.75" x14ac:dyDescent="0.3">
      <c r="B15" s="2962" t="s">
        <v>2039</v>
      </c>
      <c r="C15" s="2963"/>
      <c r="D15" s="2963"/>
      <c r="E15" s="1662"/>
      <c r="F15" s="1662"/>
      <c r="G15" s="1663"/>
      <c r="H15" s="1660">
        <f t="shared" ref="H15:H24" si="0">+E15*G15</f>
        <v>0</v>
      </c>
    </row>
    <row r="16" spans="2:8" s="57" customFormat="1" ht="18.75" x14ac:dyDescent="0.3">
      <c r="B16" s="2960"/>
      <c r="C16" s="2961"/>
      <c r="D16" s="2961"/>
      <c r="E16" s="1662"/>
      <c r="F16" s="1662"/>
      <c r="G16" s="1663"/>
      <c r="H16" s="1660">
        <f t="shared" si="0"/>
        <v>0</v>
      </c>
    </row>
    <row r="17" spans="2:8" s="57" customFormat="1" ht="18.75" x14ac:dyDescent="0.3">
      <c r="B17" s="2960"/>
      <c r="C17" s="2961"/>
      <c r="D17" s="2961"/>
      <c r="E17" s="1662"/>
      <c r="F17" s="1662"/>
      <c r="G17" s="1663"/>
      <c r="H17" s="1660">
        <f t="shared" si="0"/>
        <v>0</v>
      </c>
    </row>
    <row r="18" spans="2:8" s="57" customFormat="1" ht="18.75" x14ac:dyDescent="0.3">
      <c r="B18" s="2960"/>
      <c r="C18" s="2961"/>
      <c r="D18" s="2961"/>
      <c r="E18" s="1662"/>
      <c r="F18" s="1662"/>
      <c r="G18" s="1663"/>
      <c r="H18" s="1660">
        <f t="shared" si="0"/>
        <v>0</v>
      </c>
    </row>
    <row r="19" spans="2:8" s="57" customFormat="1" ht="18.75" x14ac:dyDescent="0.3">
      <c r="B19" s="2960"/>
      <c r="C19" s="2961"/>
      <c r="D19" s="2961"/>
      <c r="E19" s="1662"/>
      <c r="F19" s="1662"/>
      <c r="G19" s="1663"/>
      <c r="H19" s="1660">
        <f t="shared" si="0"/>
        <v>0</v>
      </c>
    </row>
    <row r="20" spans="2:8" s="57" customFormat="1" ht="18.75" x14ac:dyDescent="0.3">
      <c r="B20" s="2960"/>
      <c r="C20" s="2961"/>
      <c r="D20" s="2961"/>
      <c r="E20" s="1662"/>
      <c r="F20" s="1662"/>
      <c r="G20" s="1663"/>
      <c r="H20" s="1660">
        <f t="shared" si="0"/>
        <v>0</v>
      </c>
    </row>
    <row r="21" spans="2:8" s="57" customFormat="1" ht="18.75" x14ac:dyDescent="0.3">
      <c r="B21" s="2960"/>
      <c r="C21" s="2961"/>
      <c r="D21" s="2961"/>
      <c r="E21" s="1662"/>
      <c r="F21" s="1662"/>
      <c r="G21" s="1663"/>
      <c r="H21" s="1660">
        <f t="shared" si="0"/>
        <v>0</v>
      </c>
    </row>
    <row r="22" spans="2:8" s="57" customFormat="1" ht="18.75" x14ac:dyDescent="0.3">
      <c r="B22" s="2960"/>
      <c r="C22" s="2961"/>
      <c r="D22" s="2961"/>
      <c r="E22" s="1662"/>
      <c r="F22" s="1662"/>
      <c r="G22" s="1663"/>
      <c r="H22" s="1660">
        <f t="shared" si="0"/>
        <v>0</v>
      </c>
    </row>
    <row r="23" spans="2:8" s="57" customFormat="1" ht="18.75" x14ac:dyDescent="0.3">
      <c r="B23" s="2960"/>
      <c r="C23" s="2961"/>
      <c r="D23" s="2961"/>
      <c r="E23" s="1662"/>
      <c r="F23" s="1662"/>
      <c r="G23" s="1663"/>
      <c r="H23" s="1660">
        <f t="shared" si="0"/>
        <v>0</v>
      </c>
    </row>
    <row r="24" spans="2:8" s="57" customFormat="1" ht="18.75" x14ac:dyDescent="0.3">
      <c r="B24" s="2960"/>
      <c r="C24" s="2961"/>
      <c r="D24" s="2961"/>
      <c r="E24" s="1662"/>
      <c r="F24" s="1662"/>
      <c r="G24" s="1663"/>
      <c r="H24" s="1660">
        <f t="shared" si="0"/>
        <v>0</v>
      </c>
    </row>
    <row r="25" spans="2:8" s="57" customFormat="1" ht="18.75" x14ac:dyDescent="0.3">
      <c r="B25" s="2960"/>
      <c r="C25" s="2961"/>
      <c r="D25" s="2961"/>
      <c r="E25" s="1662"/>
      <c r="F25" s="1662"/>
      <c r="G25" s="1663"/>
      <c r="H25" s="166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56"/>
      <c r="C33" s="2957"/>
      <c r="D33" s="2957"/>
      <c r="E33" s="1656"/>
      <c r="F33" s="1656"/>
      <c r="G33" s="1656"/>
      <c r="H33" s="1658"/>
    </row>
    <row r="34" spans="2:8" x14ac:dyDescent="0.25">
      <c r="B34" s="2956"/>
      <c r="C34" s="2957"/>
      <c r="D34" s="2957"/>
      <c r="E34" s="1656"/>
      <c r="F34" s="1656"/>
      <c r="G34" s="1656"/>
      <c r="H34" s="1658"/>
    </row>
    <row r="35" spans="2:8" ht="15.75" thickBot="1" x14ac:dyDescent="0.3">
      <c r="B35" s="2958"/>
      <c r="C35" s="2959"/>
      <c r="D35" s="2959"/>
      <c r="E35" s="1657"/>
      <c r="F35" s="1657"/>
      <c r="G35" s="1657"/>
      <c r="H35" s="1659"/>
    </row>
    <row r="36" spans="2:8" ht="18.75" x14ac:dyDescent="0.3">
      <c r="G36" s="48" t="s">
        <v>443</v>
      </c>
      <c r="H36" s="64">
        <f>SUM(H13:H25)</f>
        <v>23658</v>
      </c>
    </row>
    <row r="37" spans="2:8" ht="18.75" x14ac:dyDescent="0.3">
      <c r="G37" s="48" t="s">
        <v>444</v>
      </c>
      <c r="H37" s="64">
        <f>+H36*0.16</f>
        <v>3785.28</v>
      </c>
    </row>
    <row r="38" spans="2:8" ht="19.5" thickBot="1" x14ac:dyDescent="0.35">
      <c r="G38" s="49" t="s">
        <v>445</v>
      </c>
      <c r="H38" s="65">
        <f>+H36+H37</f>
        <v>27443.279999999999</v>
      </c>
    </row>
    <row r="40" spans="2:8" x14ac:dyDescent="0.25">
      <c r="B40" s="2952"/>
      <c r="C40" s="2952"/>
      <c r="D40" s="2952"/>
      <c r="E40" s="2952"/>
      <c r="F40" s="2952"/>
    </row>
    <row r="41" spans="2:8" x14ac:dyDescent="0.25">
      <c r="B41" s="2952"/>
      <c r="C41" s="2952"/>
      <c r="D41" s="2952"/>
      <c r="E41" s="2952"/>
      <c r="F41" s="2952"/>
    </row>
    <row r="42" spans="2:8" x14ac:dyDescent="0.25">
      <c r="B42" s="2955" t="s">
        <v>446</v>
      </c>
      <c r="C42" s="2955"/>
      <c r="D42" s="2955"/>
      <c r="E42" s="2955" t="s">
        <v>447</v>
      </c>
      <c r="F42" s="2955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6666FF"/>
    <pageSetUpPr fitToPage="1"/>
  </sheetPr>
  <dimension ref="B1:H42"/>
  <sheetViews>
    <sheetView workbookViewId="0">
      <selection activeCell="B14" sqref="B14:D14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5.7109375" style="32" customWidth="1"/>
    <col min="4" max="4" width="16.4257812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2040</v>
      </c>
      <c r="E5" s="1645" t="s">
        <v>421</v>
      </c>
      <c r="F5" s="33" t="str">
        <f>VLOOKUP(F6,OBRAS!A1:B25,2,FALSE)</f>
        <v>EL ENSINO</v>
      </c>
      <c r="G5" s="1670" t="s">
        <v>423</v>
      </c>
      <c r="H5" s="1674">
        <v>46199</v>
      </c>
    </row>
    <row r="6" spans="2:8" ht="15.75" thickBot="1" x14ac:dyDescent="0.3">
      <c r="B6" s="1669"/>
      <c r="C6" s="1671"/>
      <c r="D6" s="1673"/>
      <c r="E6" s="1646" t="s">
        <v>422</v>
      </c>
      <c r="F6" s="34" t="s">
        <v>668</v>
      </c>
      <c r="G6" s="1671"/>
      <c r="H6" s="1675"/>
    </row>
    <row r="7" spans="2:8" x14ac:dyDescent="0.25">
      <c r="B7" s="39" t="s">
        <v>424</v>
      </c>
      <c r="C7" s="36" t="s">
        <v>69</v>
      </c>
      <c r="D7" s="36"/>
      <c r="E7" s="36"/>
      <c r="F7" s="35" t="s">
        <v>429</v>
      </c>
      <c r="G7" s="36" t="str">
        <f>VLOOKUP(C7,'BASE DATOS'!A1:J107,7,FALSE)</f>
        <v>venta.cir@gmail.com</v>
      </c>
      <c r="H7" s="41"/>
    </row>
    <row r="8" spans="2:8" x14ac:dyDescent="0.25">
      <c r="B8" s="40" t="s">
        <v>425</v>
      </c>
      <c r="C8" s="38" t="str">
        <f>VLOOKUP(C7,'BASE DATOS'!A1:J108,3,FALSE)</f>
        <v>AV. PROLONGACION IRRIGACION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38010</v>
      </c>
      <c r="H9" s="42"/>
    </row>
    <row r="10" spans="2:8" x14ac:dyDescent="0.25">
      <c r="B10" s="40" t="s">
        <v>427</v>
      </c>
      <c r="C10" s="38" t="str">
        <f>VLOOKUP(C7,'BASE DATOS'!A1:J110,2,FALSE)</f>
        <v>MCI2203021B2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461 2306541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64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2041</v>
      </c>
      <c r="C13" s="1679"/>
      <c r="D13" s="1679"/>
      <c r="E13" s="60">
        <v>2</v>
      </c>
      <c r="F13" s="60" t="s">
        <v>449</v>
      </c>
      <c r="G13" s="62">
        <v>5603.4482749999997</v>
      </c>
      <c r="H13" s="56">
        <f>+E13*G13</f>
        <v>11206.896549999999</v>
      </c>
    </row>
    <row r="14" spans="2:8" s="57" customFormat="1" ht="18.75" x14ac:dyDescent="0.3">
      <c r="B14" s="2962" t="s">
        <v>1722</v>
      </c>
      <c r="C14" s="2963"/>
      <c r="D14" s="2963"/>
      <c r="E14" s="1662"/>
      <c r="F14" s="1662"/>
      <c r="G14" s="1663"/>
      <c r="H14" s="1660">
        <f>+E14*G14</f>
        <v>0</v>
      </c>
    </row>
    <row r="15" spans="2:8" s="57" customFormat="1" ht="18.75" x14ac:dyDescent="0.3">
      <c r="B15" s="2960"/>
      <c r="C15" s="2961"/>
      <c r="D15" s="2961"/>
      <c r="E15" s="1662"/>
      <c r="F15" s="1662"/>
      <c r="G15" s="1663"/>
      <c r="H15" s="1660">
        <f t="shared" ref="H15:H24" si="0">+E15*G15</f>
        <v>0</v>
      </c>
    </row>
    <row r="16" spans="2:8" s="57" customFormat="1" ht="18.75" x14ac:dyDescent="0.3">
      <c r="B16" s="2960"/>
      <c r="C16" s="2961"/>
      <c r="D16" s="2961"/>
      <c r="E16" s="1662"/>
      <c r="F16" s="1662"/>
      <c r="G16" s="1663"/>
      <c r="H16" s="1660">
        <f t="shared" si="0"/>
        <v>0</v>
      </c>
    </row>
    <row r="17" spans="2:8" s="57" customFormat="1" ht="18.75" x14ac:dyDescent="0.3">
      <c r="B17" s="2960"/>
      <c r="C17" s="2961"/>
      <c r="D17" s="2961"/>
      <c r="E17" s="1662"/>
      <c r="F17" s="1662"/>
      <c r="G17" s="1663"/>
      <c r="H17" s="1660">
        <f t="shared" si="0"/>
        <v>0</v>
      </c>
    </row>
    <row r="18" spans="2:8" s="57" customFormat="1" ht="18.75" x14ac:dyDescent="0.3">
      <c r="B18" s="2960"/>
      <c r="C18" s="2961"/>
      <c r="D18" s="2961"/>
      <c r="E18" s="1662"/>
      <c r="F18" s="1662"/>
      <c r="G18" s="1663"/>
      <c r="H18" s="1660">
        <f t="shared" si="0"/>
        <v>0</v>
      </c>
    </row>
    <row r="19" spans="2:8" s="57" customFormat="1" ht="18.75" x14ac:dyDescent="0.3">
      <c r="B19" s="2960"/>
      <c r="C19" s="2961"/>
      <c r="D19" s="2961"/>
      <c r="E19" s="1662"/>
      <c r="F19" s="1662"/>
      <c r="G19" s="1663"/>
      <c r="H19" s="1660">
        <f t="shared" si="0"/>
        <v>0</v>
      </c>
    </row>
    <row r="20" spans="2:8" s="57" customFormat="1" ht="18.75" x14ac:dyDescent="0.3">
      <c r="B20" s="2960"/>
      <c r="C20" s="2961"/>
      <c r="D20" s="2961"/>
      <c r="E20" s="1662"/>
      <c r="F20" s="1662"/>
      <c r="G20" s="1663"/>
      <c r="H20" s="1660">
        <f t="shared" si="0"/>
        <v>0</v>
      </c>
    </row>
    <row r="21" spans="2:8" s="57" customFormat="1" ht="18.75" x14ac:dyDescent="0.3">
      <c r="B21" s="2960"/>
      <c r="C21" s="2961"/>
      <c r="D21" s="2961"/>
      <c r="E21" s="1662"/>
      <c r="F21" s="1662"/>
      <c r="G21" s="1663"/>
      <c r="H21" s="1660">
        <f t="shared" si="0"/>
        <v>0</v>
      </c>
    </row>
    <row r="22" spans="2:8" s="57" customFormat="1" ht="18.75" x14ac:dyDescent="0.3">
      <c r="B22" s="2960"/>
      <c r="C22" s="2961"/>
      <c r="D22" s="2961"/>
      <c r="E22" s="1662"/>
      <c r="F22" s="1662"/>
      <c r="G22" s="1663"/>
      <c r="H22" s="1660">
        <f t="shared" si="0"/>
        <v>0</v>
      </c>
    </row>
    <row r="23" spans="2:8" s="57" customFormat="1" ht="18.75" x14ac:dyDescent="0.3">
      <c r="B23" s="2960"/>
      <c r="C23" s="2961"/>
      <c r="D23" s="2961"/>
      <c r="E23" s="1662"/>
      <c r="F23" s="1662"/>
      <c r="G23" s="1663"/>
      <c r="H23" s="1660">
        <f t="shared" si="0"/>
        <v>0</v>
      </c>
    </row>
    <row r="24" spans="2:8" s="57" customFormat="1" ht="18.75" x14ac:dyDescent="0.3">
      <c r="B24" s="2960"/>
      <c r="C24" s="2961"/>
      <c r="D24" s="2961"/>
      <c r="E24" s="1662"/>
      <c r="F24" s="1662"/>
      <c r="G24" s="1663"/>
      <c r="H24" s="1660">
        <f t="shared" si="0"/>
        <v>0</v>
      </c>
    </row>
    <row r="25" spans="2:8" s="57" customFormat="1" ht="18.75" x14ac:dyDescent="0.3">
      <c r="B25" s="2960"/>
      <c r="C25" s="2961"/>
      <c r="D25" s="2961"/>
      <c r="E25" s="1662"/>
      <c r="F25" s="1662"/>
      <c r="G25" s="1663"/>
      <c r="H25" s="166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56"/>
      <c r="C33" s="2957"/>
      <c r="D33" s="2957"/>
      <c r="E33" s="1656"/>
      <c r="F33" s="1656"/>
      <c r="G33" s="1656"/>
      <c r="H33" s="1658"/>
    </row>
    <row r="34" spans="2:8" x14ac:dyDescent="0.25">
      <c r="B34" s="2956"/>
      <c r="C34" s="2957"/>
      <c r="D34" s="2957"/>
      <c r="E34" s="1656"/>
      <c r="F34" s="1656"/>
      <c r="G34" s="1656"/>
      <c r="H34" s="1658"/>
    </row>
    <row r="35" spans="2:8" ht="15.75" thickBot="1" x14ac:dyDescent="0.3">
      <c r="B35" s="2958"/>
      <c r="C35" s="2959"/>
      <c r="D35" s="2959"/>
      <c r="E35" s="1657"/>
      <c r="F35" s="1657"/>
      <c r="G35" s="1657"/>
      <c r="H35" s="1659"/>
    </row>
    <row r="36" spans="2:8" ht="18.75" x14ac:dyDescent="0.3">
      <c r="G36" s="48" t="s">
        <v>443</v>
      </c>
      <c r="H36" s="64">
        <f>SUM(H13:H25)</f>
        <v>11206.896549999999</v>
      </c>
    </row>
    <row r="37" spans="2:8" ht="18.75" x14ac:dyDescent="0.3">
      <c r="G37" s="48" t="s">
        <v>444</v>
      </c>
      <c r="H37" s="64">
        <f>+H36*0.16</f>
        <v>1793.1034479999998</v>
      </c>
    </row>
    <row r="38" spans="2:8" ht="19.5" thickBot="1" x14ac:dyDescent="0.35">
      <c r="G38" s="49" t="s">
        <v>445</v>
      </c>
      <c r="H38" s="65">
        <f>+H36+H37</f>
        <v>12999.999997999999</v>
      </c>
    </row>
    <row r="40" spans="2:8" x14ac:dyDescent="0.25">
      <c r="B40" s="2952"/>
      <c r="C40" s="2952"/>
      <c r="D40" s="2952"/>
      <c r="E40" s="2952"/>
      <c r="F40" s="2952"/>
    </row>
    <row r="41" spans="2:8" x14ac:dyDescent="0.25">
      <c r="B41" s="2952"/>
      <c r="C41" s="2952"/>
      <c r="D41" s="2952"/>
      <c r="E41" s="2952"/>
      <c r="F41" s="2952"/>
    </row>
    <row r="42" spans="2:8" x14ac:dyDescent="0.25">
      <c r="B42" s="2955" t="s">
        <v>446</v>
      </c>
      <c r="C42" s="2955"/>
      <c r="D42" s="2955"/>
      <c r="E42" s="2955" t="s">
        <v>447</v>
      </c>
      <c r="F42" s="2955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99FF"/>
    <pageSetUpPr fitToPage="1"/>
  </sheetPr>
  <dimension ref="B1:H42"/>
  <sheetViews>
    <sheetView tabSelected="1" workbookViewId="0">
      <selection activeCell="L22" sqref="L22"/>
    </sheetView>
  </sheetViews>
  <sheetFormatPr baseColWidth="10" defaultRowHeight="15" x14ac:dyDescent="0.25"/>
  <cols>
    <col min="1" max="1" width="11.42578125" style="32"/>
    <col min="2" max="2" width="17.7109375" style="32" customWidth="1"/>
    <col min="3" max="3" width="17" style="32" customWidth="1"/>
    <col min="4" max="4" width="15.85546875" style="32" customWidth="1"/>
    <col min="5" max="8" width="17.7109375" style="32" customWidth="1"/>
    <col min="9" max="16384" width="11.42578125" style="32"/>
  </cols>
  <sheetData>
    <row r="1" spans="2:8" ht="26.25" x14ac:dyDescent="0.4">
      <c r="B1" s="1666" t="s">
        <v>415</v>
      </c>
      <c r="C1" s="1666"/>
      <c r="D1" s="1666"/>
      <c r="E1" s="1666"/>
      <c r="F1" s="1666"/>
      <c r="G1" s="1666"/>
      <c r="H1" s="1666"/>
    </row>
    <row r="2" spans="2:8" x14ac:dyDescent="0.25">
      <c r="B2" s="1667" t="s">
        <v>416</v>
      </c>
      <c r="C2" s="1667"/>
      <c r="D2" s="1667"/>
      <c r="E2" s="1667"/>
      <c r="F2" s="1667"/>
      <c r="G2" s="1667"/>
      <c r="H2" s="1667"/>
    </row>
    <row r="3" spans="2:8" x14ac:dyDescent="0.25">
      <c r="B3" s="1667" t="s">
        <v>417</v>
      </c>
      <c r="C3" s="1667"/>
      <c r="D3" s="1667"/>
      <c r="E3" s="1667"/>
      <c r="F3" s="1667"/>
      <c r="G3" s="1667"/>
      <c r="H3" s="1667"/>
    </row>
    <row r="4" spans="2:8" ht="15.75" thickBot="1" x14ac:dyDescent="0.3">
      <c r="B4" s="1667" t="s">
        <v>418</v>
      </c>
      <c r="C4" s="1667"/>
      <c r="D4" s="1667"/>
      <c r="E4" s="1667"/>
      <c r="F4" s="1667"/>
      <c r="G4" s="1667"/>
      <c r="H4" s="1667"/>
    </row>
    <row r="5" spans="2:8" x14ac:dyDescent="0.25">
      <c r="B5" s="1668" t="s">
        <v>419</v>
      </c>
      <c r="C5" s="1670" t="s">
        <v>420</v>
      </c>
      <c r="D5" s="1672" t="s">
        <v>2042</v>
      </c>
      <c r="E5" s="1645" t="s">
        <v>421</v>
      </c>
      <c r="F5" s="33" t="str">
        <f>VLOOKUP(F6,OBRAS!A1:B25,2,FALSE)</f>
        <v>LA VALENCIA</v>
      </c>
      <c r="G5" s="1670" t="s">
        <v>423</v>
      </c>
      <c r="H5" s="1674">
        <v>46199</v>
      </c>
    </row>
    <row r="6" spans="2:8" ht="15.75" thickBot="1" x14ac:dyDescent="0.3">
      <c r="B6" s="1669"/>
      <c r="C6" s="1671"/>
      <c r="D6" s="1673"/>
      <c r="E6" s="1646" t="s">
        <v>422</v>
      </c>
      <c r="F6" s="34" t="s">
        <v>1071</v>
      </c>
      <c r="G6" s="1671"/>
      <c r="H6" s="1675"/>
    </row>
    <row r="7" spans="2:8" x14ac:dyDescent="0.25">
      <c r="B7" s="39" t="s">
        <v>424</v>
      </c>
      <c r="C7" s="36" t="s">
        <v>54</v>
      </c>
      <c r="D7" s="36"/>
      <c r="E7" s="36"/>
      <c r="F7" s="35" t="s">
        <v>429</v>
      </c>
      <c r="G7" s="36" t="str">
        <f>VLOOKUP(C7,'BASE DATOS'!A1:J107,7,FALSE)</f>
        <v>mspcelaya@hotmail.com</v>
      </c>
      <c r="H7" s="41"/>
    </row>
    <row r="8" spans="2:8" x14ac:dyDescent="0.25">
      <c r="B8" s="40" t="s">
        <v>425</v>
      </c>
      <c r="C8" s="38" t="str">
        <f>VLOOKUP(C7,'BASE DATOS'!A1:J108,3,FALSE)</f>
        <v>COL. ALAMOS</v>
      </c>
      <c r="D8" s="38"/>
      <c r="E8" s="38"/>
      <c r="F8" s="37" t="s">
        <v>430</v>
      </c>
      <c r="G8" s="38" t="str">
        <f>VLOOKUP(C7,'BASE DATOS'!A1:J108,8,FALSE)</f>
        <v>REFACCIONES</v>
      </c>
      <c r="H8" s="42"/>
    </row>
    <row r="9" spans="2:8" x14ac:dyDescent="0.25">
      <c r="B9" s="40" t="s">
        <v>426</v>
      </c>
      <c r="C9" s="38" t="str">
        <f>VLOOKUP(C7,'BASE DATOS'!A1:J109,4,FALSE)</f>
        <v>CELAYA, GTO</v>
      </c>
      <c r="D9" s="38"/>
      <c r="E9" s="38"/>
      <c r="F9" s="37" t="s">
        <v>431</v>
      </c>
      <c r="G9" s="50">
        <f>VLOOKUP(C7,'BASE DATOS'!A1:J109,9,FALSE)</f>
        <v>38024</v>
      </c>
      <c r="H9" s="42"/>
    </row>
    <row r="10" spans="2:8" x14ac:dyDescent="0.25">
      <c r="B10" s="40" t="s">
        <v>427</v>
      </c>
      <c r="C10" s="38" t="str">
        <f>VLOOKUP(C7,'BASE DATOS'!A1:J110,2,FALSE)</f>
        <v>MSP081218MVA</v>
      </c>
      <c r="D10" s="38"/>
      <c r="E10" s="38"/>
      <c r="F10" s="37" t="s">
        <v>432</v>
      </c>
      <c r="G10" s="38" t="str">
        <f>VLOOKUP(C7,'BASE DATOS'!A1:J110,10,FALSE)</f>
        <v>CREDITO 30 DÍAS</v>
      </c>
      <c r="H10" s="42"/>
    </row>
    <row r="11" spans="2:8" ht="15.75" thickBot="1" x14ac:dyDescent="0.3">
      <c r="B11" s="40" t="s">
        <v>1169</v>
      </c>
      <c r="C11" s="38" t="str">
        <f>VLOOKUP(C7,'BASE DATOS'!A1:J111,5,FALSE)</f>
        <v>REGIMEN GENERAL DE LEY PERSONAS MORALES</v>
      </c>
      <c r="D11" s="38"/>
      <c r="E11" s="38"/>
      <c r="F11" s="37" t="s">
        <v>433</v>
      </c>
      <c r="G11" s="38" t="str">
        <f>VLOOKUP(C7,'BASE DATOS'!A1:J111,6,FALSE)</f>
        <v>461 1718993</v>
      </c>
      <c r="H11" s="42"/>
    </row>
    <row r="12" spans="2:8" ht="15.75" thickBot="1" x14ac:dyDescent="0.3">
      <c r="B12" s="1676" t="s">
        <v>434</v>
      </c>
      <c r="C12" s="1677"/>
      <c r="D12" s="1677"/>
      <c r="E12" s="46" t="s">
        <v>435</v>
      </c>
      <c r="F12" s="1647" t="s">
        <v>436</v>
      </c>
      <c r="G12" s="46" t="s">
        <v>437</v>
      </c>
      <c r="H12" s="45" t="s">
        <v>438</v>
      </c>
    </row>
    <row r="13" spans="2:8" s="57" customFormat="1" ht="18.75" x14ac:dyDescent="0.3">
      <c r="B13" s="1678" t="s">
        <v>2043</v>
      </c>
      <c r="C13" s="1679"/>
      <c r="D13" s="1679"/>
      <c r="E13" s="60">
        <v>2</v>
      </c>
      <c r="F13" s="60" t="s">
        <v>449</v>
      </c>
      <c r="G13" s="62">
        <v>1854.71</v>
      </c>
      <c r="H13" s="56">
        <f>+E13*G13</f>
        <v>3709.42</v>
      </c>
    </row>
    <row r="14" spans="2:8" s="57" customFormat="1" ht="18.75" x14ac:dyDescent="0.3">
      <c r="B14" s="2962" t="s">
        <v>1291</v>
      </c>
      <c r="C14" s="2963"/>
      <c r="D14" s="2963"/>
      <c r="E14" s="1662"/>
      <c r="F14" s="1662"/>
      <c r="G14" s="1663"/>
      <c r="H14" s="1660">
        <f>+E14*G14</f>
        <v>0</v>
      </c>
    </row>
    <row r="15" spans="2:8" s="57" customFormat="1" ht="18.75" x14ac:dyDescent="0.3">
      <c r="B15" s="2960"/>
      <c r="C15" s="2961"/>
      <c r="D15" s="2961"/>
      <c r="E15" s="1662"/>
      <c r="F15" s="1662"/>
      <c r="G15" s="1663"/>
      <c r="H15" s="1660">
        <f t="shared" ref="H15:H24" si="0">+E15*G15</f>
        <v>0</v>
      </c>
    </row>
    <row r="16" spans="2:8" s="57" customFormat="1" ht="18.75" x14ac:dyDescent="0.3">
      <c r="B16" s="2960"/>
      <c r="C16" s="2961"/>
      <c r="D16" s="2961"/>
      <c r="E16" s="1662"/>
      <c r="F16" s="1662"/>
      <c r="G16" s="1663"/>
      <c r="H16" s="1660">
        <f t="shared" si="0"/>
        <v>0</v>
      </c>
    </row>
    <row r="17" spans="2:8" s="57" customFormat="1" ht="18.75" x14ac:dyDescent="0.3">
      <c r="B17" s="2960"/>
      <c r="C17" s="2961"/>
      <c r="D17" s="2961"/>
      <c r="E17" s="1662"/>
      <c r="F17" s="1662"/>
      <c r="G17" s="1663"/>
      <c r="H17" s="1660">
        <f t="shared" si="0"/>
        <v>0</v>
      </c>
    </row>
    <row r="18" spans="2:8" s="57" customFormat="1" ht="18.75" x14ac:dyDescent="0.3">
      <c r="B18" s="2960"/>
      <c r="C18" s="2961"/>
      <c r="D18" s="2961"/>
      <c r="E18" s="1662"/>
      <c r="F18" s="1662"/>
      <c r="G18" s="1663"/>
      <c r="H18" s="1660">
        <f t="shared" si="0"/>
        <v>0</v>
      </c>
    </row>
    <row r="19" spans="2:8" s="57" customFormat="1" ht="18.75" x14ac:dyDescent="0.3">
      <c r="B19" s="2960"/>
      <c r="C19" s="2961"/>
      <c r="D19" s="2961"/>
      <c r="E19" s="1662"/>
      <c r="F19" s="1662"/>
      <c r="G19" s="1663"/>
      <c r="H19" s="1660">
        <f t="shared" si="0"/>
        <v>0</v>
      </c>
    </row>
    <row r="20" spans="2:8" s="57" customFormat="1" ht="18.75" x14ac:dyDescent="0.3">
      <c r="B20" s="2960"/>
      <c r="C20" s="2961"/>
      <c r="D20" s="2961"/>
      <c r="E20" s="1662"/>
      <c r="F20" s="1662"/>
      <c r="G20" s="1663"/>
      <c r="H20" s="1660">
        <f t="shared" si="0"/>
        <v>0</v>
      </c>
    </row>
    <row r="21" spans="2:8" s="57" customFormat="1" ht="18.75" x14ac:dyDescent="0.3">
      <c r="B21" s="2960"/>
      <c r="C21" s="2961"/>
      <c r="D21" s="2961"/>
      <c r="E21" s="1662"/>
      <c r="F21" s="1662"/>
      <c r="G21" s="1663"/>
      <c r="H21" s="1660">
        <f t="shared" si="0"/>
        <v>0</v>
      </c>
    </row>
    <row r="22" spans="2:8" s="57" customFormat="1" ht="18.75" x14ac:dyDescent="0.3">
      <c r="B22" s="2960"/>
      <c r="C22" s="2961"/>
      <c r="D22" s="2961"/>
      <c r="E22" s="1662"/>
      <c r="F22" s="1662"/>
      <c r="G22" s="1663"/>
      <c r="H22" s="1660">
        <f t="shared" si="0"/>
        <v>0</v>
      </c>
    </row>
    <row r="23" spans="2:8" s="57" customFormat="1" ht="18.75" x14ac:dyDescent="0.3">
      <c r="B23" s="2960"/>
      <c r="C23" s="2961"/>
      <c r="D23" s="2961"/>
      <c r="E23" s="1662"/>
      <c r="F23" s="1662"/>
      <c r="G23" s="1663"/>
      <c r="H23" s="1660">
        <f t="shared" si="0"/>
        <v>0</v>
      </c>
    </row>
    <row r="24" spans="2:8" s="57" customFormat="1" ht="18.75" x14ac:dyDescent="0.3">
      <c r="B24" s="2960"/>
      <c r="C24" s="2961"/>
      <c r="D24" s="2961"/>
      <c r="E24" s="1662"/>
      <c r="F24" s="1662"/>
      <c r="G24" s="1663"/>
      <c r="H24" s="1660">
        <f t="shared" si="0"/>
        <v>0</v>
      </c>
    </row>
    <row r="25" spans="2:8" s="57" customFormat="1" ht="18.75" x14ac:dyDescent="0.3">
      <c r="B25" s="2960"/>
      <c r="C25" s="2961"/>
      <c r="D25" s="2961"/>
      <c r="E25" s="1662"/>
      <c r="F25" s="1662"/>
      <c r="G25" s="1663"/>
      <c r="H25" s="1661"/>
    </row>
    <row r="26" spans="2:8" x14ac:dyDescent="0.25">
      <c r="B26" s="53"/>
      <c r="C26" s="47"/>
      <c r="D26" s="47"/>
      <c r="E26" s="47"/>
      <c r="F26" s="47"/>
      <c r="G26" s="47"/>
      <c r="H26" s="55"/>
    </row>
    <row r="27" spans="2:8" ht="18.75" x14ac:dyDescent="0.3">
      <c r="B27" s="1685" t="s">
        <v>439</v>
      </c>
      <c r="C27" s="1686"/>
      <c r="D27" s="1686"/>
      <c r="E27" s="1686"/>
      <c r="F27" s="1686"/>
      <c r="G27" s="1686"/>
      <c r="H27" s="1687"/>
    </row>
    <row r="28" spans="2:8" ht="15.75" x14ac:dyDescent="0.25">
      <c r="B28" s="1680" t="s">
        <v>415</v>
      </c>
      <c r="C28" s="1681"/>
      <c r="D28" s="1681"/>
      <c r="E28" s="1681"/>
      <c r="F28" s="1681"/>
      <c r="G28" s="1681"/>
      <c r="H28" s="1682"/>
    </row>
    <row r="29" spans="2:8" ht="15.75" x14ac:dyDescent="0.25">
      <c r="B29" s="1680" t="s">
        <v>440</v>
      </c>
      <c r="C29" s="1681"/>
      <c r="D29" s="1681"/>
      <c r="E29" s="1681"/>
      <c r="F29" s="1681"/>
      <c r="G29" s="1681"/>
      <c r="H29" s="1682"/>
    </row>
    <row r="30" spans="2:8" ht="15.75" x14ac:dyDescent="0.25">
      <c r="B30" s="1680" t="s">
        <v>441</v>
      </c>
      <c r="C30" s="1681"/>
      <c r="D30" s="1681"/>
      <c r="E30" s="1681"/>
      <c r="F30" s="1681"/>
      <c r="G30" s="1681"/>
      <c r="H30" s="1682"/>
    </row>
    <row r="31" spans="2:8" ht="15.75" x14ac:dyDescent="0.25">
      <c r="B31" s="1680" t="s">
        <v>442</v>
      </c>
      <c r="C31" s="1681"/>
      <c r="D31" s="1681"/>
      <c r="E31" s="1681"/>
      <c r="F31" s="1681"/>
      <c r="G31" s="1681"/>
      <c r="H31" s="1682"/>
    </row>
    <row r="32" spans="2:8" ht="18.75" x14ac:dyDescent="0.3">
      <c r="B32" s="1685" t="s">
        <v>418</v>
      </c>
      <c r="C32" s="1686"/>
      <c r="D32" s="1686"/>
      <c r="E32" s="1686"/>
      <c r="F32" s="1686"/>
      <c r="G32" s="1686"/>
      <c r="H32" s="1687"/>
    </row>
    <row r="33" spans="2:8" x14ac:dyDescent="0.25">
      <c r="B33" s="2956"/>
      <c r="C33" s="2957"/>
      <c r="D33" s="2957"/>
      <c r="E33" s="1656"/>
      <c r="F33" s="1656"/>
      <c r="G33" s="1656"/>
      <c r="H33" s="1658"/>
    </row>
    <row r="34" spans="2:8" x14ac:dyDescent="0.25">
      <c r="B34" s="2956"/>
      <c r="C34" s="2957"/>
      <c r="D34" s="2957"/>
      <c r="E34" s="1656"/>
      <c r="F34" s="1656"/>
      <c r="G34" s="1656"/>
      <c r="H34" s="1658"/>
    </row>
    <row r="35" spans="2:8" ht="15.75" thickBot="1" x14ac:dyDescent="0.3">
      <c r="B35" s="2958"/>
      <c r="C35" s="2959"/>
      <c r="D35" s="2959"/>
      <c r="E35" s="1657"/>
      <c r="F35" s="1657"/>
      <c r="G35" s="1657"/>
      <c r="H35" s="1659"/>
    </row>
    <row r="36" spans="2:8" ht="18.75" x14ac:dyDescent="0.3">
      <c r="G36" s="48" t="s">
        <v>443</v>
      </c>
      <c r="H36" s="64">
        <f>SUM(H13:H25)</f>
        <v>3709.42</v>
      </c>
    </row>
    <row r="37" spans="2:8" ht="18.75" x14ac:dyDescent="0.3">
      <c r="G37" s="48" t="s">
        <v>444</v>
      </c>
      <c r="H37" s="64">
        <f>+H36*0.16</f>
        <v>593.50720000000001</v>
      </c>
    </row>
    <row r="38" spans="2:8" ht="19.5" thickBot="1" x14ac:dyDescent="0.35">
      <c r="G38" s="49" t="s">
        <v>445</v>
      </c>
      <c r="H38" s="65">
        <f>+H36+H37</f>
        <v>4302.9272000000001</v>
      </c>
    </row>
    <row r="40" spans="2:8" x14ac:dyDescent="0.25">
      <c r="B40" s="2952"/>
      <c r="C40" s="2952"/>
      <c r="D40" s="2952"/>
      <c r="E40" s="2952"/>
      <c r="F40" s="2952"/>
    </row>
    <row r="41" spans="2:8" x14ac:dyDescent="0.25">
      <c r="B41" s="2952"/>
      <c r="C41" s="2952"/>
      <c r="D41" s="2952"/>
      <c r="E41" s="2952"/>
      <c r="F41" s="2952"/>
    </row>
    <row r="42" spans="2:8" x14ac:dyDescent="0.25">
      <c r="B42" s="2955" t="s">
        <v>446</v>
      </c>
      <c r="C42" s="2955"/>
      <c r="D42" s="2955"/>
      <c r="E42" s="2955" t="s">
        <v>447</v>
      </c>
      <c r="F42" s="2955"/>
    </row>
  </sheetData>
  <mergeCells count="36">
    <mergeCell ref="B17:D17"/>
    <mergeCell ref="B1:H1"/>
    <mergeCell ref="B2:H2"/>
    <mergeCell ref="B3:H3"/>
    <mergeCell ref="B4:H4"/>
    <mergeCell ref="B5:B6"/>
    <mergeCell ref="C5:C6"/>
    <mergeCell ref="D5:D6"/>
    <mergeCell ref="G5:G6"/>
    <mergeCell ref="H5:H6"/>
    <mergeCell ref="B12:D12"/>
    <mergeCell ref="B13:D13"/>
    <mergeCell ref="B14:D14"/>
    <mergeCell ref="B15:D15"/>
    <mergeCell ref="B16:D16"/>
    <mergeCell ref="B30:H30"/>
    <mergeCell ref="B18:D18"/>
    <mergeCell ref="B19:D19"/>
    <mergeCell ref="B20:D20"/>
    <mergeCell ref="B21:D21"/>
    <mergeCell ref="B22:D22"/>
    <mergeCell ref="B23:D23"/>
    <mergeCell ref="B24:D24"/>
    <mergeCell ref="B25:D25"/>
    <mergeCell ref="B27:H27"/>
    <mergeCell ref="B28:H28"/>
    <mergeCell ref="B29:H29"/>
    <mergeCell ref="E42:F42"/>
    <mergeCell ref="B42:D42"/>
    <mergeCell ref="B40:D41"/>
    <mergeCell ref="B31:H31"/>
    <mergeCell ref="B32:H32"/>
    <mergeCell ref="B33:D33"/>
    <mergeCell ref="B34:D34"/>
    <mergeCell ref="B35:D35"/>
    <mergeCell ref="E40:F41"/>
  </mergeCells>
  <pageMargins left="0.7" right="0.7" top="0.75" bottom="0.75" header="0.3" footer="0.3"/>
  <pageSetup scale="6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DATOS'!$A$2:$A$200</xm:f>
          </x14:formula1>
          <xm:sqref>C7</xm:sqref>
        </x14:dataValidation>
        <x14:dataValidation type="list" allowBlank="1" showInputMessage="1" showErrorMessage="1">
          <x14:formula1>
            <xm:f>OBRAS!$A$2:$A$30</xm:f>
          </x14:formula1>
          <xm:sqref>F6</xm:sqref>
        </x14:dataValidation>
      </x14:dataValidations>
    </ext>
  </extLst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11"/>
  <sheetViews>
    <sheetView topLeftCell="A29" workbookViewId="0">
      <selection activeCell="D76" sqref="D75:D76"/>
    </sheetView>
  </sheetViews>
  <sheetFormatPr baseColWidth="10" defaultRowHeight="12.75" x14ac:dyDescent="0.2"/>
  <cols>
    <col min="1" max="1" width="44.85546875" style="29" customWidth="1"/>
    <col min="2" max="2" width="15.42578125" style="3" bestFit="1" customWidth="1"/>
    <col min="3" max="3" width="38.28515625" style="3" customWidth="1"/>
    <col min="4" max="4" width="19.5703125" style="3" customWidth="1"/>
    <col min="5" max="5" width="37.42578125" style="3" bestFit="1" customWidth="1"/>
    <col min="6" max="6" width="23.7109375" style="5" bestFit="1" customWidth="1"/>
    <col min="7" max="7" width="35.28515625" style="3" bestFit="1" customWidth="1"/>
    <col min="8" max="8" width="19" style="3" bestFit="1" customWidth="1"/>
    <col min="9" max="9" width="6" style="3" bestFit="1" customWidth="1"/>
    <col min="10" max="10" width="15.5703125" style="3" bestFit="1" customWidth="1"/>
    <col min="11" max="11" width="7" style="3" bestFit="1" customWidth="1"/>
    <col min="12" max="16384" width="11.42578125" style="3"/>
  </cols>
  <sheetData>
    <row r="1" spans="1:1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1164</v>
      </c>
      <c r="F1" s="2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</row>
    <row r="2" spans="1:11" x14ac:dyDescent="0.2">
      <c r="A2" s="4" t="s">
        <v>10</v>
      </c>
      <c r="B2" s="3" t="s">
        <v>11</v>
      </c>
      <c r="C2" s="3" t="s">
        <v>12</v>
      </c>
      <c r="D2" s="3" t="s">
        <v>13</v>
      </c>
      <c r="E2" s="3" t="s">
        <v>1165</v>
      </c>
      <c r="F2" s="5" t="s">
        <v>14</v>
      </c>
      <c r="G2" s="3" t="s">
        <v>15</v>
      </c>
      <c r="H2" s="3" t="s">
        <v>16</v>
      </c>
      <c r="I2" s="3">
        <v>38120</v>
      </c>
      <c r="J2" s="3" t="s">
        <v>17</v>
      </c>
      <c r="K2" s="6"/>
    </row>
    <row r="3" spans="1:11" x14ac:dyDescent="0.2">
      <c r="A3" s="4" t="s">
        <v>18</v>
      </c>
      <c r="B3" s="3" t="s">
        <v>19</v>
      </c>
      <c r="C3" s="3" t="s">
        <v>20</v>
      </c>
      <c r="D3" s="3" t="s">
        <v>21</v>
      </c>
      <c r="E3" s="3" t="s">
        <v>1166</v>
      </c>
      <c r="F3" s="5" t="s">
        <v>22</v>
      </c>
      <c r="G3" s="3" t="s">
        <v>23</v>
      </c>
      <c r="H3" s="3" t="s">
        <v>16</v>
      </c>
      <c r="I3" s="3">
        <v>37410</v>
      </c>
      <c r="J3" s="3" t="s">
        <v>17</v>
      </c>
      <c r="K3" s="7"/>
    </row>
    <row r="4" spans="1:11" x14ac:dyDescent="0.2">
      <c r="A4" s="4" t="s">
        <v>24</v>
      </c>
      <c r="B4" s="3" t="s">
        <v>25</v>
      </c>
      <c r="C4" s="3" t="s">
        <v>26</v>
      </c>
      <c r="D4" s="3" t="s">
        <v>13</v>
      </c>
      <c r="E4" s="3" t="s">
        <v>1165</v>
      </c>
      <c r="F4" s="5" t="s">
        <v>27</v>
      </c>
      <c r="G4" s="3" t="s">
        <v>28</v>
      </c>
      <c r="H4" s="3" t="s">
        <v>16</v>
      </c>
      <c r="I4" s="3">
        <v>38024</v>
      </c>
      <c r="J4" s="3" t="s">
        <v>17</v>
      </c>
      <c r="K4" s="8"/>
    </row>
    <row r="5" spans="1:11" ht="12" customHeight="1" x14ac:dyDescent="0.2">
      <c r="A5" s="4" t="s">
        <v>29</v>
      </c>
      <c r="B5" s="3" t="s">
        <v>30</v>
      </c>
      <c r="C5" s="3" t="s">
        <v>31</v>
      </c>
      <c r="D5" s="3" t="s">
        <v>13</v>
      </c>
      <c r="E5" s="3" t="s">
        <v>1165</v>
      </c>
      <c r="F5" s="5" t="s">
        <v>32</v>
      </c>
      <c r="G5" s="3" t="s">
        <v>33</v>
      </c>
      <c r="H5" s="3" t="s">
        <v>16</v>
      </c>
      <c r="I5" s="3">
        <v>38080</v>
      </c>
      <c r="J5" s="3" t="s">
        <v>17</v>
      </c>
      <c r="K5" s="9"/>
    </row>
    <row r="6" spans="1:11" x14ac:dyDescent="0.2">
      <c r="A6" s="4" t="s">
        <v>34</v>
      </c>
      <c r="B6" s="3" t="s">
        <v>35</v>
      </c>
      <c r="C6" s="3" t="s">
        <v>36</v>
      </c>
      <c r="D6" s="3" t="s">
        <v>13</v>
      </c>
      <c r="E6" s="3" t="s">
        <v>1165</v>
      </c>
      <c r="F6" s="5" t="s">
        <v>37</v>
      </c>
      <c r="G6" s="3" t="s">
        <v>38</v>
      </c>
      <c r="H6" s="3" t="s">
        <v>16</v>
      </c>
      <c r="I6" s="3">
        <v>38060</v>
      </c>
      <c r="J6" s="3" t="s">
        <v>17</v>
      </c>
      <c r="K6" s="10"/>
    </row>
    <row r="7" spans="1:11" x14ac:dyDescent="0.2">
      <c r="A7" s="4" t="s">
        <v>39</v>
      </c>
      <c r="B7" s="3" t="s">
        <v>40</v>
      </c>
      <c r="C7" s="3" t="s">
        <v>41</v>
      </c>
      <c r="D7" s="3" t="s">
        <v>42</v>
      </c>
      <c r="E7" s="3" t="s">
        <v>1165</v>
      </c>
      <c r="F7" s="5" t="s">
        <v>43</v>
      </c>
      <c r="G7" s="3" t="s">
        <v>44</v>
      </c>
      <c r="H7" s="3" t="s">
        <v>16</v>
      </c>
      <c r="I7" s="3">
        <v>42985</v>
      </c>
      <c r="J7" s="3" t="s">
        <v>45</v>
      </c>
      <c r="K7" s="11"/>
    </row>
    <row r="8" spans="1:11" x14ac:dyDescent="0.2">
      <c r="A8" s="4" t="s">
        <v>46</v>
      </c>
      <c r="B8" s="3" t="s">
        <v>47</v>
      </c>
      <c r="C8" s="3" t="s">
        <v>48</v>
      </c>
      <c r="D8" s="3" t="s">
        <v>49</v>
      </c>
      <c r="E8" s="3" t="s">
        <v>1165</v>
      </c>
      <c r="F8" s="5" t="s">
        <v>50</v>
      </c>
      <c r="G8" s="3" t="s">
        <v>51</v>
      </c>
      <c r="H8" s="3" t="s">
        <v>16</v>
      </c>
      <c r="I8" s="3">
        <v>45601</v>
      </c>
      <c r="J8" s="3" t="s">
        <v>17</v>
      </c>
      <c r="K8" s="12"/>
    </row>
    <row r="9" spans="1:11" x14ac:dyDescent="0.2">
      <c r="A9" s="4" t="s">
        <v>54</v>
      </c>
      <c r="B9" s="3" t="s">
        <v>55</v>
      </c>
      <c r="C9" s="3" t="s">
        <v>56</v>
      </c>
      <c r="D9" s="3" t="s">
        <v>13</v>
      </c>
      <c r="E9" s="3" t="s">
        <v>1165</v>
      </c>
      <c r="F9" s="5" t="s">
        <v>57</v>
      </c>
      <c r="G9" s="3" t="s">
        <v>58</v>
      </c>
      <c r="H9" s="3" t="s">
        <v>16</v>
      </c>
      <c r="I9" s="3">
        <v>38024</v>
      </c>
      <c r="J9" s="3" t="s">
        <v>17</v>
      </c>
      <c r="K9" s="14"/>
    </row>
    <row r="10" spans="1:11" x14ac:dyDescent="0.2">
      <c r="A10" s="4" t="s">
        <v>59</v>
      </c>
      <c r="B10" s="3" t="s">
        <v>60</v>
      </c>
      <c r="C10" s="3" t="s">
        <v>61</v>
      </c>
      <c r="D10" s="3" t="s">
        <v>13</v>
      </c>
      <c r="E10" s="3" t="s">
        <v>1166</v>
      </c>
      <c r="F10" s="5" t="s">
        <v>62</v>
      </c>
      <c r="G10" s="3" t="s">
        <v>44</v>
      </c>
      <c r="H10" s="3" t="s">
        <v>63</v>
      </c>
      <c r="I10" s="3">
        <v>38900</v>
      </c>
      <c r="J10" s="3" t="s">
        <v>45</v>
      </c>
      <c r="K10" s="15"/>
    </row>
    <row r="11" spans="1:11" x14ac:dyDescent="0.2">
      <c r="A11" s="4" t="s">
        <v>64</v>
      </c>
      <c r="B11" s="3" t="s">
        <v>65</v>
      </c>
      <c r="C11" s="3" t="s">
        <v>66</v>
      </c>
      <c r="D11" s="3" t="s">
        <v>49</v>
      </c>
      <c r="E11" s="3" t="s">
        <v>1165</v>
      </c>
      <c r="F11" s="5" t="s">
        <v>67</v>
      </c>
      <c r="G11" s="3" t="s">
        <v>68</v>
      </c>
      <c r="H11" s="3" t="s">
        <v>16</v>
      </c>
      <c r="I11" s="3">
        <v>44470</v>
      </c>
      <c r="J11" s="3" t="s">
        <v>45</v>
      </c>
      <c r="K11" s="16"/>
    </row>
    <row r="12" spans="1:11" x14ac:dyDescent="0.2">
      <c r="A12" s="4" t="s">
        <v>69</v>
      </c>
      <c r="B12" s="3" t="s">
        <v>70</v>
      </c>
      <c r="C12" s="3" t="s">
        <v>71</v>
      </c>
      <c r="D12" s="3" t="s">
        <v>13</v>
      </c>
      <c r="E12" s="3" t="s">
        <v>1165</v>
      </c>
      <c r="F12" s="5" t="s">
        <v>72</v>
      </c>
      <c r="G12" s="3" t="s">
        <v>73</v>
      </c>
      <c r="H12" s="3" t="s">
        <v>16</v>
      </c>
      <c r="I12" s="3">
        <v>38010</v>
      </c>
      <c r="J12" s="3" t="s">
        <v>17</v>
      </c>
      <c r="K12" s="17"/>
    </row>
    <row r="13" spans="1:11" x14ac:dyDescent="0.2">
      <c r="A13" s="4" t="s">
        <v>74</v>
      </c>
      <c r="B13" s="3" t="s">
        <v>75</v>
      </c>
      <c r="C13" s="3" t="s">
        <v>76</v>
      </c>
      <c r="D13" s="3" t="s">
        <v>13</v>
      </c>
      <c r="E13" s="3" t="s">
        <v>1165</v>
      </c>
      <c r="F13" s="5" t="s">
        <v>77</v>
      </c>
      <c r="G13" s="3" t="s">
        <v>44</v>
      </c>
      <c r="H13" s="3" t="s">
        <v>78</v>
      </c>
      <c r="I13" s="3">
        <v>38116</v>
      </c>
      <c r="J13" s="3" t="s">
        <v>45</v>
      </c>
      <c r="K13" s="18"/>
    </row>
    <row r="14" spans="1:11" x14ac:dyDescent="0.2">
      <c r="A14" s="4" t="s">
        <v>79</v>
      </c>
      <c r="B14" s="3" t="s">
        <v>80</v>
      </c>
      <c r="C14" s="3" t="s">
        <v>81</v>
      </c>
      <c r="D14" s="3" t="s">
        <v>13</v>
      </c>
      <c r="E14" s="3" t="s">
        <v>1165</v>
      </c>
      <c r="F14" s="5" t="s">
        <v>82</v>
      </c>
      <c r="G14" s="3" t="s">
        <v>83</v>
      </c>
      <c r="H14" s="3" t="s">
        <v>78</v>
      </c>
      <c r="I14" s="3">
        <v>38010</v>
      </c>
      <c r="J14" s="3" t="s">
        <v>17</v>
      </c>
      <c r="K14" s="19"/>
    </row>
    <row r="15" spans="1:11" x14ac:dyDescent="0.2">
      <c r="A15" s="4" t="s">
        <v>86</v>
      </c>
      <c r="B15" s="3" t="s">
        <v>87</v>
      </c>
      <c r="C15" s="3" t="s">
        <v>88</v>
      </c>
      <c r="D15" s="3" t="s">
        <v>13</v>
      </c>
      <c r="E15" s="3" t="s">
        <v>1166</v>
      </c>
      <c r="F15" s="5" t="s">
        <v>89</v>
      </c>
      <c r="G15" s="3" t="s">
        <v>90</v>
      </c>
      <c r="H15" s="3" t="s">
        <v>16</v>
      </c>
      <c r="I15" s="3">
        <v>38010</v>
      </c>
      <c r="J15" s="3" t="s">
        <v>17</v>
      </c>
      <c r="K15" s="21"/>
    </row>
    <row r="16" spans="1:11" x14ac:dyDescent="0.2">
      <c r="A16" s="4" t="s">
        <v>91</v>
      </c>
      <c r="B16" s="3" t="s">
        <v>92</v>
      </c>
      <c r="C16" s="3" t="s">
        <v>93</v>
      </c>
      <c r="D16" s="3" t="s">
        <v>94</v>
      </c>
      <c r="E16" s="3" t="s">
        <v>1166</v>
      </c>
      <c r="F16" s="5" t="s">
        <v>95</v>
      </c>
      <c r="G16" s="3" t="s">
        <v>96</v>
      </c>
      <c r="H16" s="3" t="s">
        <v>63</v>
      </c>
      <c r="I16" s="22" t="s">
        <v>97</v>
      </c>
      <c r="J16" s="3" t="s">
        <v>45</v>
      </c>
      <c r="K16" s="23"/>
    </row>
    <row r="17" spans="1:11" x14ac:dyDescent="0.2">
      <c r="A17" s="4" t="s">
        <v>98</v>
      </c>
      <c r="B17" s="3" t="s">
        <v>99</v>
      </c>
      <c r="C17" s="3" t="s">
        <v>100</v>
      </c>
      <c r="D17" s="3" t="s">
        <v>13</v>
      </c>
      <c r="E17" s="3" t="s">
        <v>1165</v>
      </c>
      <c r="F17" s="5" t="s">
        <v>101</v>
      </c>
      <c r="G17" s="3" t="s">
        <v>102</v>
      </c>
      <c r="H17" s="3" t="s">
        <v>103</v>
      </c>
      <c r="I17" s="3">
        <v>38020</v>
      </c>
      <c r="J17" s="3" t="s">
        <v>45</v>
      </c>
    </row>
    <row r="18" spans="1:11" x14ac:dyDescent="0.2">
      <c r="A18" s="4" t="s">
        <v>104</v>
      </c>
      <c r="B18" s="3" t="s">
        <v>105</v>
      </c>
      <c r="C18" s="3" t="s">
        <v>106</v>
      </c>
      <c r="D18" s="3" t="s">
        <v>13</v>
      </c>
      <c r="E18" s="3" t="s">
        <v>1165</v>
      </c>
      <c r="F18" s="5" t="s">
        <v>107</v>
      </c>
      <c r="G18" s="3" t="s">
        <v>44</v>
      </c>
      <c r="H18" s="3" t="s">
        <v>16</v>
      </c>
      <c r="I18" s="3">
        <v>38010</v>
      </c>
      <c r="J18" s="3" t="s">
        <v>45</v>
      </c>
    </row>
    <row r="19" spans="1:11" x14ac:dyDescent="0.2">
      <c r="A19" s="4" t="s">
        <v>108</v>
      </c>
      <c r="B19" s="3" t="s">
        <v>109</v>
      </c>
      <c r="C19" s="3" t="s">
        <v>110</v>
      </c>
      <c r="D19" s="3" t="s">
        <v>13</v>
      </c>
      <c r="E19" s="3" t="s">
        <v>1166</v>
      </c>
      <c r="F19" s="5" t="s">
        <v>111</v>
      </c>
      <c r="G19" s="3" t="s">
        <v>112</v>
      </c>
      <c r="H19" s="3" t="s">
        <v>16</v>
      </c>
      <c r="I19" s="3">
        <v>38110</v>
      </c>
      <c r="J19" s="3" t="s">
        <v>45</v>
      </c>
    </row>
    <row r="20" spans="1:11" x14ac:dyDescent="0.2">
      <c r="A20" s="4" t="s">
        <v>116</v>
      </c>
      <c r="B20" s="3" t="s">
        <v>117</v>
      </c>
      <c r="C20" s="3" t="s">
        <v>118</v>
      </c>
      <c r="D20" s="3" t="s">
        <v>13</v>
      </c>
      <c r="E20" s="3" t="s">
        <v>1165</v>
      </c>
      <c r="F20" s="5" t="s">
        <v>119</v>
      </c>
      <c r="G20" s="3" t="s">
        <v>120</v>
      </c>
      <c r="H20" s="3" t="s">
        <v>16</v>
      </c>
      <c r="I20" s="3">
        <v>38000</v>
      </c>
      <c r="J20" s="3" t="s">
        <v>45</v>
      </c>
    </row>
    <row r="21" spans="1:11" x14ac:dyDescent="0.2">
      <c r="A21" s="4" t="s">
        <v>121</v>
      </c>
      <c r="B21" s="3" t="s">
        <v>122</v>
      </c>
      <c r="C21" s="3" t="s">
        <v>123</v>
      </c>
      <c r="D21" s="3" t="s">
        <v>13</v>
      </c>
      <c r="E21" s="3" t="s">
        <v>1165</v>
      </c>
      <c r="F21" s="5" t="s">
        <v>124</v>
      </c>
      <c r="G21" s="3" t="s">
        <v>125</v>
      </c>
      <c r="H21" s="3" t="s">
        <v>16</v>
      </c>
      <c r="I21" s="3">
        <v>38010</v>
      </c>
      <c r="J21" s="3" t="s">
        <v>17</v>
      </c>
      <c r="K21" s="25"/>
    </row>
    <row r="22" spans="1:11" x14ac:dyDescent="0.2">
      <c r="A22" s="4" t="s">
        <v>126</v>
      </c>
      <c r="B22" s="3" t="s">
        <v>127</v>
      </c>
      <c r="C22" s="3" t="s">
        <v>128</v>
      </c>
      <c r="D22" s="3" t="s">
        <v>13</v>
      </c>
      <c r="E22" s="3" t="s">
        <v>1165</v>
      </c>
      <c r="F22" s="5" t="s">
        <v>129</v>
      </c>
      <c r="G22" s="3" t="s">
        <v>44</v>
      </c>
      <c r="H22" s="3" t="s">
        <v>16</v>
      </c>
      <c r="I22" s="3">
        <v>38110</v>
      </c>
      <c r="J22" s="3" t="s">
        <v>45</v>
      </c>
    </row>
    <row r="23" spans="1:11" x14ac:dyDescent="0.2">
      <c r="A23" s="4" t="s">
        <v>130</v>
      </c>
      <c r="B23" s="3" t="s">
        <v>131</v>
      </c>
      <c r="C23" s="3" t="s">
        <v>132</v>
      </c>
      <c r="D23" s="3" t="s">
        <v>133</v>
      </c>
      <c r="E23" s="3" t="s">
        <v>1166</v>
      </c>
      <c r="F23" s="5" t="s">
        <v>134</v>
      </c>
      <c r="G23" s="3" t="s">
        <v>44</v>
      </c>
      <c r="H23" s="3" t="s">
        <v>16</v>
      </c>
      <c r="I23" s="3">
        <v>42849</v>
      </c>
      <c r="J23" s="3" t="s">
        <v>45</v>
      </c>
    </row>
    <row r="24" spans="1:11" x14ac:dyDescent="0.2">
      <c r="A24" s="4" t="s">
        <v>135</v>
      </c>
      <c r="B24" s="3" t="s">
        <v>136</v>
      </c>
      <c r="C24" s="3" t="s">
        <v>137</v>
      </c>
      <c r="D24" s="3" t="s">
        <v>138</v>
      </c>
      <c r="E24" s="3" t="s">
        <v>1168</v>
      </c>
      <c r="F24" s="5" t="s">
        <v>44</v>
      </c>
      <c r="G24" s="3" t="s">
        <v>139</v>
      </c>
      <c r="H24" s="3" t="s">
        <v>140</v>
      </c>
      <c r="I24" s="3">
        <v>38260</v>
      </c>
      <c r="J24" s="3" t="s">
        <v>45</v>
      </c>
      <c r="K24" s="26"/>
    </row>
    <row r="25" spans="1:11" x14ac:dyDescent="0.2">
      <c r="A25" s="4" t="s">
        <v>141</v>
      </c>
      <c r="B25" s="3" t="s">
        <v>142</v>
      </c>
      <c r="C25" s="3" t="s">
        <v>143</v>
      </c>
      <c r="D25" s="3" t="s">
        <v>144</v>
      </c>
      <c r="E25" s="3" t="s">
        <v>1166</v>
      </c>
      <c r="F25" s="5" t="s">
        <v>145</v>
      </c>
      <c r="G25" s="3" t="s">
        <v>44</v>
      </c>
      <c r="H25" s="3" t="s">
        <v>146</v>
      </c>
      <c r="I25" s="3">
        <v>36580</v>
      </c>
      <c r="J25" s="3" t="s">
        <v>45</v>
      </c>
    </row>
    <row r="26" spans="1:11" x14ac:dyDescent="0.2">
      <c r="A26" s="3" t="s">
        <v>147</v>
      </c>
      <c r="B26" s="3" t="s">
        <v>148</v>
      </c>
      <c r="C26" s="3" t="s">
        <v>149</v>
      </c>
      <c r="D26" s="3" t="s">
        <v>13</v>
      </c>
      <c r="E26" s="3" t="s">
        <v>1166</v>
      </c>
      <c r="F26" s="5" t="s">
        <v>44</v>
      </c>
      <c r="G26" s="3" t="s">
        <v>44</v>
      </c>
      <c r="H26" s="3" t="s">
        <v>63</v>
      </c>
      <c r="I26" s="3">
        <v>38060</v>
      </c>
      <c r="J26" s="3" t="s">
        <v>45</v>
      </c>
    </row>
    <row r="27" spans="1:11" x14ac:dyDescent="0.2">
      <c r="A27" s="3" t="s">
        <v>150</v>
      </c>
      <c r="B27" s="3" t="s">
        <v>151</v>
      </c>
      <c r="C27" s="3" t="s">
        <v>152</v>
      </c>
      <c r="D27" s="3" t="s">
        <v>13</v>
      </c>
      <c r="E27" s="3" t="s">
        <v>1165</v>
      </c>
      <c r="F27" s="5" t="s">
        <v>153</v>
      </c>
      <c r="G27" s="3" t="s">
        <v>154</v>
      </c>
      <c r="H27" s="3" t="s">
        <v>16</v>
      </c>
      <c r="I27" s="3">
        <v>38000</v>
      </c>
      <c r="J27" s="3" t="s">
        <v>45</v>
      </c>
    </row>
    <row r="28" spans="1:11" x14ac:dyDescent="0.2">
      <c r="A28" s="3" t="s">
        <v>155</v>
      </c>
      <c r="B28" s="3" t="s">
        <v>156</v>
      </c>
      <c r="C28" s="3" t="s">
        <v>157</v>
      </c>
      <c r="D28" s="3" t="s">
        <v>158</v>
      </c>
      <c r="E28" s="3" t="s">
        <v>1166</v>
      </c>
      <c r="F28" s="5" t="s">
        <v>44</v>
      </c>
      <c r="G28" s="3" t="s">
        <v>44</v>
      </c>
      <c r="H28" s="3" t="s">
        <v>16</v>
      </c>
      <c r="I28" s="3">
        <v>37800</v>
      </c>
      <c r="J28" s="3" t="s">
        <v>45</v>
      </c>
    </row>
    <row r="29" spans="1:11" x14ac:dyDescent="0.2">
      <c r="A29" s="3" t="s">
        <v>159</v>
      </c>
      <c r="B29" s="3" t="s">
        <v>160</v>
      </c>
      <c r="C29" s="3" t="s">
        <v>161</v>
      </c>
      <c r="D29" s="3" t="s">
        <v>13</v>
      </c>
      <c r="E29" s="714" t="s">
        <v>1167</v>
      </c>
      <c r="F29" s="5">
        <v>4612116379</v>
      </c>
      <c r="G29" s="3" t="s">
        <v>162</v>
      </c>
      <c r="H29" s="3" t="s">
        <v>63</v>
      </c>
      <c r="I29" s="3">
        <v>38013</v>
      </c>
      <c r="J29" s="3" t="s">
        <v>45</v>
      </c>
    </row>
    <row r="30" spans="1:11" x14ac:dyDescent="0.2">
      <c r="A30" s="3" t="s">
        <v>163</v>
      </c>
      <c r="B30" s="3" t="s">
        <v>164</v>
      </c>
      <c r="C30" s="3" t="s">
        <v>165</v>
      </c>
      <c r="D30" s="3" t="s">
        <v>166</v>
      </c>
      <c r="E30" s="3" t="s">
        <v>1165</v>
      </c>
      <c r="F30" s="5" t="s">
        <v>167</v>
      </c>
      <c r="G30" s="3" t="s">
        <v>44</v>
      </c>
      <c r="H30" s="3" t="s">
        <v>63</v>
      </c>
      <c r="I30" s="3">
        <v>72730</v>
      </c>
      <c r="J30" s="3" t="s">
        <v>17</v>
      </c>
    </row>
    <row r="31" spans="1:11" x14ac:dyDescent="0.2">
      <c r="A31" s="3" t="s">
        <v>168</v>
      </c>
      <c r="B31" s="3" t="s">
        <v>169</v>
      </c>
      <c r="C31" s="3" t="s">
        <v>170</v>
      </c>
      <c r="D31" s="3" t="s">
        <v>171</v>
      </c>
      <c r="E31" s="3" t="s">
        <v>1165</v>
      </c>
      <c r="F31" s="5" t="s">
        <v>172</v>
      </c>
      <c r="H31" s="3" t="s">
        <v>173</v>
      </c>
      <c r="I31" s="3">
        <v>76904</v>
      </c>
      <c r="J31" s="3" t="s">
        <v>45</v>
      </c>
    </row>
    <row r="32" spans="1:11" x14ac:dyDescent="0.2">
      <c r="A32" s="3" t="s">
        <v>174</v>
      </c>
      <c r="B32" s="3" t="s">
        <v>175</v>
      </c>
      <c r="C32" s="3" t="s">
        <v>176</v>
      </c>
      <c r="D32" s="3" t="s">
        <v>177</v>
      </c>
      <c r="E32" s="3" t="s">
        <v>1165</v>
      </c>
      <c r="F32" s="5" t="s">
        <v>178</v>
      </c>
      <c r="H32" s="3" t="s">
        <v>16</v>
      </c>
      <c r="I32" s="3">
        <v>54030</v>
      </c>
      <c r="J32" s="3" t="s">
        <v>45</v>
      </c>
    </row>
    <row r="33" spans="1:11" x14ac:dyDescent="0.2">
      <c r="A33" s="3" t="s">
        <v>179</v>
      </c>
      <c r="B33" s="3" t="s">
        <v>180</v>
      </c>
      <c r="C33" s="3" t="s">
        <v>181</v>
      </c>
      <c r="D33" s="3" t="s">
        <v>13</v>
      </c>
      <c r="E33" s="3" t="s">
        <v>1168</v>
      </c>
      <c r="F33" s="5" t="s">
        <v>52</v>
      </c>
      <c r="G33" s="3" t="s">
        <v>53</v>
      </c>
      <c r="H33" s="3" t="s">
        <v>16</v>
      </c>
      <c r="I33" s="3">
        <v>38000</v>
      </c>
      <c r="J33" s="3" t="s">
        <v>45</v>
      </c>
      <c r="K33" s="13"/>
    </row>
    <row r="34" spans="1:11" x14ac:dyDescent="0.2">
      <c r="A34" s="3" t="s">
        <v>182</v>
      </c>
      <c r="B34" s="3" t="s">
        <v>183</v>
      </c>
      <c r="C34" s="3" t="s">
        <v>184</v>
      </c>
      <c r="D34" s="3" t="s">
        <v>13</v>
      </c>
      <c r="E34" s="3" t="s">
        <v>1165</v>
      </c>
      <c r="F34" s="5" t="s">
        <v>185</v>
      </c>
      <c r="G34" s="3" t="s">
        <v>186</v>
      </c>
      <c r="H34" s="3" t="s">
        <v>16</v>
      </c>
      <c r="I34" s="3">
        <v>38090</v>
      </c>
      <c r="J34" s="3" t="s">
        <v>45</v>
      </c>
    </row>
    <row r="35" spans="1:11" x14ac:dyDescent="0.2">
      <c r="A35" s="3" t="s">
        <v>187</v>
      </c>
      <c r="B35" s="3" t="s">
        <v>188</v>
      </c>
      <c r="C35" s="3" t="s">
        <v>157</v>
      </c>
      <c r="D35" s="3" t="s">
        <v>189</v>
      </c>
      <c r="E35" s="714" t="s">
        <v>1167</v>
      </c>
      <c r="F35" s="5" t="s">
        <v>44</v>
      </c>
      <c r="G35" s="3" t="s">
        <v>44</v>
      </c>
      <c r="H35" s="3" t="s">
        <v>63</v>
      </c>
      <c r="I35" s="3">
        <v>37900</v>
      </c>
      <c r="J35" s="3" t="s">
        <v>45</v>
      </c>
    </row>
    <row r="36" spans="1:11" x14ac:dyDescent="0.2">
      <c r="A36" s="3" t="s">
        <v>190</v>
      </c>
      <c r="B36" s="3" t="s">
        <v>191</v>
      </c>
      <c r="C36" s="3" t="s">
        <v>192</v>
      </c>
      <c r="D36" s="3" t="s">
        <v>193</v>
      </c>
      <c r="E36" s="3" t="s">
        <v>1165</v>
      </c>
      <c r="F36" s="5" t="s">
        <v>44</v>
      </c>
      <c r="G36" s="3" t="s">
        <v>44</v>
      </c>
      <c r="H36" s="3" t="s">
        <v>16</v>
      </c>
      <c r="I36" s="3">
        <v>53310</v>
      </c>
      <c r="J36" s="3" t="s">
        <v>45</v>
      </c>
    </row>
    <row r="37" spans="1:11" x14ac:dyDescent="0.2">
      <c r="A37" s="3" t="s">
        <v>194</v>
      </c>
      <c r="B37" s="3" t="s">
        <v>195</v>
      </c>
      <c r="C37" s="3" t="s">
        <v>196</v>
      </c>
      <c r="D37" s="3" t="s">
        <v>197</v>
      </c>
      <c r="E37" s="3" t="s">
        <v>1166</v>
      </c>
      <c r="F37" s="5">
        <v>8112054970</v>
      </c>
      <c r="G37" s="3" t="s">
        <v>198</v>
      </c>
      <c r="H37" s="3" t="s">
        <v>199</v>
      </c>
      <c r="I37" s="3">
        <v>64260</v>
      </c>
      <c r="J37" s="3" t="s">
        <v>45</v>
      </c>
    </row>
    <row r="38" spans="1:11" x14ac:dyDescent="0.2">
      <c r="A38" s="3" t="s">
        <v>200</v>
      </c>
      <c r="B38" s="3" t="s">
        <v>201</v>
      </c>
      <c r="C38" s="3" t="s">
        <v>202</v>
      </c>
      <c r="D38" s="3" t="s">
        <v>21</v>
      </c>
      <c r="E38" s="3" t="s">
        <v>1165</v>
      </c>
      <c r="F38" s="5" t="s">
        <v>203</v>
      </c>
      <c r="G38" s="3" t="s">
        <v>204</v>
      </c>
      <c r="H38" s="3" t="s">
        <v>205</v>
      </c>
      <c r="I38" s="3">
        <v>37227</v>
      </c>
      <c r="J38" s="3" t="s">
        <v>45</v>
      </c>
      <c r="K38" s="27"/>
    </row>
    <row r="39" spans="1:11" x14ac:dyDescent="0.2">
      <c r="A39" s="3" t="s">
        <v>206</v>
      </c>
      <c r="B39" s="3" t="s">
        <v>207</v>
      </c>
      <c r="C39" s="3" t="s">
        <v>208</v>
      </c>
      <c r="D39" s="3" t="s">
        <v>209</v>
      </c>
      <c r="E39" s="3" t="s">
        <v>1165</v>
      </c>
      <c r="F39" s="5" t="s">
        <v>210</v>
      </c>
      <c r="G39" s="3" t="s">
        <v>44</v>
      </c>
      <c r="H39" s="3" t="s">
        <v>16</v>
      </c>
      <c r="I39" s="3">
        <v>21216</v>
      </c>
      <c r="J39" s="3" t="s">
        <v>45</v>
      </c>
    </row>
    <row r="40" spans="1:11" x14ac:dyDescent="0.2">
      <c r="A40" s="3" t="s">
        <v>211</v>
      </c>
      <c r="B40" s="3" t="s">
        <v>212</v>
      </c>
      <c r="C40" s="3" t="s">
        <v>213</v>
      </c>
      <c r="D40" s="3" t="s">
        <v>157</v>
      </c>
      <c r="F40" s="5">
        <v>4686874250</v>
      </c>
      <c r="H40" s="3" t="s">
        <v>63</v>
      </c>
      <c r="I40" s="3">
        <v>37900</v>
      </c>
      <c r="J40" s="3" t="s">
        <v>45</v>
      </c>
    </row>
    <row r="41" spans="1:11" x14ac:dyDescent="0.2">
      <c r="A41" s="3" t="s">
        <v>214</v>
      </c>
      <c r="B41" s="3" t="s">
        <v>215</v>
      </c>
      <c r="C41" s="3" t="s">
        <v>44</v>
      </c>
      <c r="D41" s="3" t="s">
        <v>144</v>
      </c>
      <c r="E41" s="3" t="s">
        <v>1168</v>
      </c>
      <c r="F41" s="5" t="s">
        <v>113</v>
      </c>
      <c r="G41" s="3" t="s">
        <v>114</v>
      </c>
      <c r="H41" s="3" t="s">
        <v>16</v>
      </c>
      <c r="I41" s="3" t="s">
        <v>44</v>
      </c>
      <c r="J41" s="3" t="s">
        <v>115</v>
      </c>
      <c r="K41" s="24"/>
    </row>
    <row r="42" spans="1:11" x14ac:dyDescent="0.2">
      <c r="A42" s="3" t="s">
        <v>216</v>
      </c>
      <c r="B42" s="3" t="s">
        <v>217</v>
      </c>
      <c r="C42" s="3" t="s">
        <v>218</v>
      </c>
      <c r="D42" s="3" t="s">
        <v>13</v>
      </c>
      <c r="E42" s="3" t="s">
        <v>1166</v>
      </c>
      <c r="F42" s="5" t="s">
        <v>219</v>
      </c>
      <c r="G42" s="3" t="s">
        <v>220</v>
      </c>
      <c r="H42" s="3" t="s">
        <v>63</v>
      </c>
      <c r="I42" s="3">
        <v>38057</v>
      </c>
      <c r="J42" s="3" t="s">
        <v>45</v>
      </c>
    </row>
    <row r="43" spans="1:11" x14ac:dyDescent="0.2">
      <c r="A43" s="3" t="s">
        <v>221</v>
      </c>
      <c r="B43" s="3" t="s">
        <v>222</v>
      </c>
      <c r="C43" s="3" t="s">
        <v>223</v>
      </c>
      <c r="D43" s="3" t="s">
        <v>13</v>
      </c>
      <c r="E43" s="3" t="s">
        <v>1166</v>
      </c>
      <c r="F43" s="5" t="s">
        <v>224</v>
      </c>
      <c r="G43" s="3" t="s">
        <v>44</v>
      </c>
      <c r="H43" s="3" t="s">
        <v>63</v>
      </c>
      <c r="I43" s="3" t="s">
        <v>44</v>
      </c>
      <c r="J43" s="3" t="s">
        <v>45</v>
      </c>
    </row>
    <row r="44" spans="1:11" x14ac:dyDescent="0.2">
      <c r="A44" s="3" t="s">
        <v>225</v>
      </c>
      <c r="B44" s="3" t="s">
        <v>226</v>
      </c>
      <c r="C44" s="3" t="s">
        <v>227</v>
      </c>
      <c r="D44" s="3" t="s">
        <v>228</v>
      </c>
      <c r="E44" s="3" t="s">
        <v>1168</v>
      </c>
      <c r="G44" s="3" t="s">
        <v>229</v>
      </c>
      <c r="H44" s="3" t="s">
        <v>63</v>
      </c>
      <c r="I44" s="3">
        <v>38980</v>
      </c>
      <c r="J44" s="3" t="s">
        <v>45</v>
      </c>
    </row>
    <row r="45" spans="1:11" x14ac:dyDescent="0.2">
      <c r="A45" s="3" t="s">
        <v>230</v>
      </c>
      <c r="B45" s="3" t="s">
        <v>231</v>
      </c>
      <c r="C45" s="3" t="s">
        <v>232</v>
      </c>
      <c r="D45" s="3" t="s">
        <v>233</v>
      </c>
      <c r="E45" s="3" t="s">
        <v>1165</v>
      </c>
      <c r="H45" s="3" t="s">
        <v>63</v>
      </c>
      <c r="I45" s="3">
        <v>29065</v>
      </c>
      <c r="J45" s="3" t="s">
        <v>234</v>
      </c>
    </row>
    <row r="46" spans="1:11" x14ac:dyDescent="0.2">
      <c r="A46" s="3" t="s">
        <v>235</v>
      </c>
      <c r="B46" s="3" t="s">
        <v>236</v>
      </c>
      <c r="C46" s="3" t="s">
        <v>237</v>
      </c>
      <c r="D46" s="3" t="s">
        <v>166</v>
      </c>
      <c r="E46" s="3" t="s">
        <v>1165</v>
      </c>
      <c r="H46" s="3" t="s">
        <v>63</v>
      </c>
      <c r="I46" s="3">
        <v>72775</v>
      </c>
      <c r="J46" s="3" t="s">
        <v>234</v>
      </c>
    </row>
    <row r="47" spans="1:11" x14ac:dyDescent="0.2">
      <c r="A47" s="3" t="s">
        <v>238</v>
      </c>
      <c r="B47" s="3" t="s">
        <v>239</v>
      </c>
      <c r="C47" s="3" t="s">
        <v>240</v>
      </c>
      <c r="D47" s="3" t="s">
        <v>166</v>
      </c>
      <c r="E47" s="3" t="s">
        <v>1165</v>
      </c>
      <c r="H47" s="3" t="s">
        <v>63</v>
      </c>
      <c r="I47" s="3">
        <v>72760</v>
      </c>
      <c r="J47" s="3" t="s">
        <v>234</v>
      </c>
    </row>
    <row r="48" spans="1:11" x14ac:dyDescent="0.2">
      <c r="A48" s="3" t="s">
        <v>241</v>
      </c>
      <c r="B48" s="3" t="s">
        <v>242</v>
      </c>
      <c r="C48" s="3" t="s">
        <v>243</v>
      </c>
      <c r="D48" s="3" t="s">
        <v>233</v>
      </c>
      <c r="E48" s="3" t="s">
        <v>1165</v>
      </c>
      <c r="H48" s="3" t="s">
        <v>63</v>
      </c>
      <c r="I48" s="3">
        <v>29029</v>
      </c>
      <c r="J48" s="3" t="s">
        <v>234</v>
      </c>
    </row>
    <row r="49" spans="1:11" x14ac:dyDescent="0.2">
      <c r="A49" s="3" t="s">
        <v>244</v>
      </c>
      <c r="B49" s="3" t="s">
        <v>245</v>
      </c>
      <c r="C49" s="3" t="s">
        <v>246</v>
      </c>
      <c r="D49" s="3" t="s">
        <v>157</v>
      </c>
      <c r="E49" s="3" t="s">
        <v>1166</v>
      </c>
      <c r="H49" s="3" t="s">
        <v>16</v>
      </c>
      <c r="I49" s="3">
        <v>37900</v>
      </c>
      <c r="J49" s="3" t="s">
        <v>45</v>
      </c>
    </row>
    <row r="50" spans="1:11" x14ac:dyDescent="0.2">
      <c r="A50" s="3" t="s">
        <v>247</v>
      </c>
      <c r="B50" s="3" t="s">
        <v>248</v>
      </c>
      <c r="C50" s="3" t="s">
        <v>249</v>
      </c>
      <c r="D50" s="3" t="s">
        <v>233</v>
      </c>
      <c r="E50" s="3" t="s">
        <v>1165</v>
      </c>
      <c r="H50" s="3" t="s">
        <v>63</v>
      </c>
      <c r="I50" s="3">
        <v>29059</v>
      </c>
      <c r="J50" s="3" t="s">
        <v>234</v>
      </c>
    </row>
    <row r="51" spans="1:11" x14ac:dyDescent="0.2">
      <c r="A51" s="3" t="s">
        <v>250</v>
      </c>
      <c r="B51" s="3" t="s">
        <v>251</v>
      </c>
      <c r="C51" s="3" t="s">
        <v>252</v>
      </c>
      <c r="D51" s="3" t="s">
        <v>253</v>
      </c>
      <c r="E51" s="3" t="s">
        <v>1165</v>
      </c>
      <c r="F51" s="5" t="s">
        <v>167</v>
      </c>
      <c r="H51" s="3" t="s">
        <v>63</v>
      </c>
      <c r="I51" s="3">
        <v>45019</v>
      </c>
      <c r="J51" s="3" t="s">
        <v>234</v>
      </c>
    </row>
    <row r="52" spans="1:11" x14ac:dyDescent="0.2">
      <c r="A52" s="3" t="s">
        <v>254</v>
      </c>
      <c r="B52" s="3" t="s">
        <v>255</v>
      </c>
      <c r="C52" s="3" t="s">
        <v>256</v>
      </c>
      <c r="D52" s="3" t="s">
        <v>13</v>
      </c>
      <c r="E52" s="3" t="s">
        <v>1168</v>
      </c>
      <c r="H52" s="3" t="s">
        <v>63</v>
      </c>
      <c r="I52" s="3">
        <v>38010</v>
      </c>
      <c r="J52" s="3" t="s">
        <v>45</v>
      </c>
    </row>
    <row r="53" spans="1:11" x14ac:dyDescent="0.2">
      <c r="A53" s="3" t="s">
        <v>257</v>
      </c>
      <c r="B53" s="3" t="s">
        <v>258</v>
      </c>
      <c r="C53" s="3" t="s">
        <v>259</v>
      </c>
      <c r="D53" s="3" t="s">
        <v>13</v>
      </c>
      <c r="E53" s="3" t="s">
        <v>1166</v>
      </c>
      <c r="H53" s="3" t="s">
        <v>63</v>
      </c>
      <c r="I53" s="3">
        <v>38000</v>
      </c>
      <c r="J53" s="3" t="s">
        <v>45</v>
      </c>
    </row>
    <row r="54" spans="1:11" x14ac:dyDescent="0.2">
      <c r="A54" s="3" t="s">
        <v>260</v>
      </c>
      <c r="B54" s="3" t="s">
        <v>261</v>
      </c>
      <c r="C54" s="3" t="s">
        <v>44</v>
      </c>
      <c r="D54" s="3" t="s">
        <v>13</v>
      </c>
      <c r="E54" s="3" t="s">
        <v>1166</v>
      </c>
      <c r="F54" s="5" t="s">
        <v>262</v>
      </c>
      <c r="G54" s="3" t="s">
        <v>263</v>
      </c>
      <c r="H54" s="3" t="s">
        <v>63</v>
      </c>
      <c r="I54" s="3">
        <v>38000</v>
      </c>
      <c r="J54" s="3" t="s">
        <v>45</v>
      </c>
    </row>
    <row r="55" spans="1:11" x14ac:dyDescent="0.2">
      <c r="A55" s="3" t="s">
        <v>264</v>
      </c>
      <c r="B55" s="3" t="s">
        <v>265</v>
      </c>
      <c r="C55" s="3" t="s">
        <v>266</v>
      </c>
      <c r="D55" s="3" t="s">
        <v>267</v>
      </c>
      <c r="E55" s="3" t="s">
        <v>1165</v>
      </c>
      <c r="F55" s="5" t="s">
        <v>268</v>
      </c>
      <c r="G55" s="3" t="s">
        <v>44</v>
      </c>
      <c r="H55" s="3" t="s">
        <v>63</v>
      </c>
      <c r="I55" s="3">
        <v>47910</v>
      </c>
      <c r="J55" s="3" t="s">
        <v>45</v>
      </c>
    </row>
    <row r="56" spans="1:11" x14ac:dyDescent="0.2">
      <c r="A56" s="3" t="s">
        <v>269</v>
      </c>
      <c r="B56" s="3" t="s">
        <v>270</v>
      </c>
      <c r="C56" s="3" t="s">
        <v>271</v>
      </c>
      <c r="D56" s="3" t="s">
        <v>13</v>
      </c>
      <c r="E56" s="3" t="s">
        <v>1166</v>
      </c>
      <c r="F56" s="5" t="s">
        <v>44</v>
      </c>
      <c r="G56" s="3" t="s">
        <v>272</v>
      </c>
      <c r="H56" s="3" t="s">
        <v>63</v>
      </c>
      <c r="I56" s="3">
        <v>38030</v>
      </c>
      <c r="J56" s="3" t="s">
        <v>45</v>
      </c>
    </row>
    <row r="57" spans="1:11" x14ac:dyDescent="0.2">
      <c r="A57" s="3" t="s">
        <v>273</v>
      </c>
      <c r="B57" s="3" t="s">
        <v>274</v>
      </c>
      <c r="C57" s="3" t="s">
        <v>275</v>
      </c>
      <c r="D57" s="3" t="s">
        <v>13</v>
      </c>
      <c r="E57" s="3" t="s">
        <v>1165</v>
      </c>
      <c r="F57" s="5" t="s">
        <v>44</v>
      </c>
      <c r="G57" s="3" t="s">
        <v>44</v>
      </c>
      <c r="H57" s="3" t="s">
        <v>63</v>
      </c>
      <c r="I57" s="3">
        <v>38040</v>
      </c>
      <c r="J57" s="3" t="s">
        <v>45</v>
      </c>
    </row>
    <row r="58" spans="1:11" x14ac:dyDescent="0.2">
      <c r="A58" s="3" t="s">
        <v>276</v>
      </c>
      <c r="B58" s="3" t="s">
        <v>277</v>
      </c>
      <c r="C58" s="3" t="s">
        <v>278</v>
      </c>
      <c r="D58" s="3" t="s">
        <v>13</v>
      </c>
      <c r="E58" s="3" t="s">
        <v>1166</v>
      </c>
      <c r="F58" s="5" t="s">
        <v>84</v>
      </c>
      <c r="H58" s="3" t="s">
        <v>16</v>
      </c>
      <c r="I58" s="3">
        <v>38020</v>
      </c>
      <c r="J58" s="3" t="s">
        <v>45</v>
      </c>
      <c r="K58" s="20"/>
    </row>
    <row r="59" spans="1:11" x14ac:dyDescent="0.2">
      <c r="A59" s="3" t="s">
        <v>279</v>
      </c>
      <c r="B59" s="3" t="s">
        <v>280</v>
      </c>
      <c r="C59" s="3" t="s">
        <v>281</v>
      </c>
      <c r="D59" s="3" t="s">
        <v>282</v>
      </c>
      <c r="E59" s="3" t="s">
        <v>1166</v>
      </c>
      <c r="F59" s="5" t="s">
        <v>44</v>
      </c>
      <c r="G59" s="3" t="s">
        <v>44</v>
      </c>
      <c r="H59" s="3" t="s">
        <v>16</v>
      </c>
      <c r="I59" s="3">
        <v>38192</v>
      </c>
      <c r="J59" s="3" t="s">
        <v>45</v>
      </c>
    </row>
    <row r="60" spans="1:11" x14ac:dyDescent="0.2">
      <c r="A60" s="3" t="s">
        <v>283</v>
      </c>
      <c r="B60" s="3" t="s">
        <v>284</v>
      </c>
      <c r="C60" s="3" t="s">
        <v>285</v>
      </c>
      <c r="D60" s="3" t="s">
        <v>171</v>
      </c>
      <c r="E60" s="3" t="s">
        <v>1165</v>
      </c>
      <c r="F60" s="5" t="s">
        <v>286</v>
      </c>
      <c r="G60" s="3" t="s">
        <v>44</v>
      </c>
      <c r="H60" s="3" t="s">
        <v>85</v>
      </c>
      <c r="I60" s="3">
        <v>76900</v>
      </c>
      <c r="J60" s="3" t="s">
        <v>45</v>
      </c>
    </row>
    <row r="61" spans="1:11" x14ac:dyDescent="0.2">
      <c r="A61" s="3" t="s">
        <v>287</v>
      </c>
      <c r="B61" s="3" t="s">
        <v>288</v>
      </c>
      <c r="C61" s="3" t="s">
        <v>289</v>
      </c>
      <c r="D61" s="3" t="s">
        <v>290</v>
      </c>
      <c r="E61" s="3" t="s">
        <v>1165</v>
      </c>
      <c r="H61" s="3" t="s">
        <v>291</v>
      </c>
      <c r="I61" s="3">
        <v>29000</v>
      </c>
      <c r="J61" s="3" t="s">
        <v>292</v>
      </c>
    </row>
    <row r="62" spans="1:11" x14ac:dyDescent="0.2">
      <c r="A62" s="3" t="s">
        <v>293</v>
      </c>
      <c r="B62" s="3" t="s">
        <v>294</v>
      </c>
      <c r="C62" s="3" t="s">
        <v>295</v>
      </c>
      <c r="D62" s="3" t="s">
        <v>144</v>
      </c>
      <c r="E62" s="3" t="s">
        <v>1165</v>
      </c>
      <c r="F62" s="5" t="s">
        <v>296</v>
      </c>
      <c r="G62" s="3" t="s">
        <v>297</v>
      </c>
      <c r="H62" s="3" t="s">
        <v>16</v>
      </c>
      <c r="I62" s="3">
        <v>38544</v>
      </c>
      <c r="J62" s="3" t="s">
        <v>45</v>
      </c>
    </row>
    <row r="63" spans="1:11" x14ac:dyDescent="0.2">
      <c r="A63" s="3" t="s">
        <v>298</v>
      </c>
      <c r="B63" s="3" t="s">
        <v>299</v>
      </c>
      <c r="C63" s="3" t="s">
        <v>300</v>
      </c>
      <c r="D63" s="3" t="s">
        <v>13</v>
      </c>
      <c r="E63" s="3" t="s">
        <v>1168</v>
      </c>
      <c r="F63" s="5" t="s">
        <v>44</v>
      </c>
      <c r="G63" s="3" t="s">
        <v>301</v>
      </c>
      <c r="H63" s="3" t="s">
        <v>16</v>
      </c>
      <c r="I63" s="3">
        <v>38020</v>
      </c>
      <c r="J63" s="3" t="s">
        <v>234</v>
      </c>
    </row>
    <row r="64" spans="1:11" x14ac:dyDescent="0.2">
      <c r="A64" s="3" t="s">
        <v>302</v>
      </c>
      <c r="B64" s="3" t="s">
        <v>303</v>
      </c>
      <c r="C64" s="3" t="s">
        <v>304</v>
      </c>
      <c r="D64" s="3" t="s">
        <v>305</v>
      </c>
      <c r="E64" s="3" t="s">
        <v>1166</v>
      </c>
      <c r="F64" s="5" t="s">
        <v>306</v>
      </c>
      <c r="G64" s="3" t="s">
        <v>307</v>
      </c>
      <c r="H64" s="3" t="s">
        <v>16</v>
      </c>
      <c r="I64" s="3">
        <v>37800</v>
      </c>
      <c r="J64" s="3" t="s">
        <v>45</v>
      </c>
    </row>
    <row r="65" spans="1:10" x14ac:dyDescent="0.2">
      <c r="A65" s="3" t="s">
        <v>308</v>
      </c>
      <c r="B65" s="3" t="s">
        <v>309</v>
      </c>
      <c r="C65" s="3" t="s">
        <v>305</v>
      </c>
      <c r="D65" s="3" t="s">
        <v>305</v>
      </c>
      <c r="E65" s="3" t="s">
        <v>1168</v>
      </c>
      <c r="H65" s="3" t="s">
        <v>16</v>
      </c>
      <c r="I65" s="3">
        <v>37900</v>
      </c>
      <c r="J65" s="3" t="s">
        <v>45</v>
      </c>
    </row>
    <row r="66" spans="1:10" x14ac:dyDescent="0.2">
      <c r="A66" s="3" t="s">
        <v>310</v>
      </c>
      <c r="B66" s="3" t="s">
        <v>311</v>
      </c>
      <c r="C66" s="3" t="s">
        <v>312</v>
      </c>
      <c r="D66" s="3" t="s">
        <v>13</v>
      </c>
      <c r="E66" s="3" t="s">
        <v>1165</v>
      </c>
      <c r="F66" s="5" t="s">
        <v>313</v>
      </c>
      <c r="G66" s="3" t="s">
        <v>44</v>
      </c>
      <c r="H66" s="3" t="s">
        <v>63</v>
      </c>
      <c r="I66" s="3" t="s">
        <v>44</v>
      </c>
      <c r="J66" s="3" t="s">
        <v>45</v>
      </c>
    </row>
    <row r="67" spans="1:10" x14ac:dyDescent="0.2">
      <c r="A67" s="3" t="s">
        <v>314</v>
      </c>
      <c r="B67" s="3" t="s">
        <v>315</v>
      </c>
      <c r="C67" s="3" t="s">
        <v>316</v>
      </c>
      <c r="D67" s="3" t="s">
        <v>305</v>
      </c>
      <c r="E67" s="3" t="s">
        <v>1166</v>
      </c>
      <c r="F67" s="5" t="s">
        <v>317</v>
      </c>
      <c r="G67" s="3" t="s">
        <v>44</v>
      </c>
      <c r="H67" s="3" t="s">
        <v>63</v>
      </c>
      <c r="I67" s="3" t="s">
        <v>44</v>
      </c>
      <c r="J67" s="3" t="s">
        <v>45</v>
      </c>
    </row>
    <row r="68" spans="1:10" x14ac:dyDescent="0.2">
      <c r="A68" s="3" t="s">
        <v>318</v>
      </c>
      <c r="B68" s="3" t="s">
        <v>319</v>
      </c>
      <c r="C68" s="3" t="s">
        <v>320</v>
      </c>
      <c r="D68" s="3" t="s">
        <v>13</v>
      </c>
      <c r="E68" s="3" t="s">
        <v>1166</v>
      </c>
      <c r="F68" s="5" t="s">
        <v>321</v>
      </c>
      <c r="G68" s="3" t="s">
        <v>322</v>
      </c>
      <c r="H68" s="3" t="s">
        <v>16</v>
      </c>
      <c r="I68" s="3">
        <v>38070</v>
      </c>
      <c r="J68" s="3" t="s">
        <v>45</v>
      </c>
    </row>
    <row r="69" spans="1:10" x14ac:dyDescent="0.2">
      <c r="A69" s="3" t="s">
        <v>323</v>
      </c>
      <c r="B69" s="3" t="s">
        <v>324</v>
      </c>
      <c r="C69" s="3" t="s">
        <v>325</v>
      </c>
      <c r="D69" s="3" t="s">
        <v>13</v>
      </c>
      <c r="E69" s="3" t="s">
        <v>1166</v>
      </c>
      <c r="F69" s="5" t="s">
        <v>44</v>
      </c>
      <c r="G69" s="3" t="s">
        <v>326</v>
      </c>
      <c r="H69" s="3" t="s">
        <v>63</v>
      </c>
      <c r="I69" s="3">
        <v>38024</v>
      </c>
      <c r="J69" s="3" t="s">
        <v>45</v>
      </c>
    </row>
    <row r="70" spans="1:10" x14ac:dyDescent="0.2">
      <c r="A70" s="3" t="s">
        <v>327</v>
      </c>
      <c r="B70" s="3" t="s">
        <v>328</v>
      </c>
      <c r="C70" s="3" t="s">
        <v>329</v>
      </c>
      <c r="D70" s="3" t="s">
        <v>13</v>
      </c>
      <c r="E70" s="3" t="s">
        <v>1166</v>
      </c>
      <c r="F70" s="5" t="s">
        <v>44</v>
      </c>
      <c r="G70" s="3" t="s">
        <v>44</v>
      </c>
      <c r="H70" s="3" t="s">
        <v>63</v>
      </c>
      <c r="I70" s="3">
        <v>28120</v>
      </c>
      <c r="J70" s="3" t="s">
        <v>45</v>
      </c>
    </row>
    <row r="71" spans="1:10" x14ac:dyDescent="0.2">
      <c r="A71" s="3" t="s">
        <v>330</v>
      </c>
      <c r="B71" s="3" t="s">
        <v>331</v>
      </c>
      <c r="C71" s="3" t="s">
        <v>332</v>
      </c>
      <c r="D71" s="3" t="s">
        <v>13</v>
      </c>
      <c r="E71" s="3" t="s">
        <v>1165</v>
      </c>
      <c r="F71" s="5" t="s">
        <v>333</v>
      </c>
      <c r="G71" s="3" t="s">
        <v>334</v>
      </c>
      <c r="H71" s="3" t="s">
        <v>16</v>
      </c>
      <c r="I71" s="3">
        <v>38090</v>
      </c>
      <c r="J71" s="3" t="s">
        <v>45</v>
      </c>
    </row>
    <row r="72" spans="1:10" x14ac:dyDescent="0.2">
      <c r="A72" s="3" t="s">
        <v>335</v>
      </c>
      <c r="B72" s="3" t="s">
        <v>336</v>
      </c>
      <c r="C72" s="3" t="s">
        <v>337</v>
      </c>
      <c r="D72" s="3" t="s">
        <v>13</v>
      </c>
      <c r="E72" s="3" t="s">
        <v>1165</v>
      </c>
      <c r="F72" s="5" t="s">
        <v>338</v>
      </c>
      <c r="G72" s="3" t="s">
        <v>339</v>
      </c>
      <c r="H72" s="3" t="s">
        <v>146</v>
      </c>
      <c r="I72" s="3" t="s">
        <v>44</v>
      </c>
      <c r="J72" s="3" t="s">
        <v>45</v>
      </c>
    </row>
    <row r="73" spans="1:10" x14ac:dyDescent="0.2">
      <c r="A73" s="3" t="s">
        <v>340</v>
      </c>
      <c r="B73" s="3" t="s">
        <v>341</v>
      </c>
      <c r="C73" s="3" t="s">
        <v>342</v>
      </c>
      <c r="D73" s="3" t="s">
        <v>343</v>
      </c>
      <c r="E73" s="3" t="s">
        <v>1168</v>
      </c>
      <c r="F73" s="5" t="s">
        <v>344</v>
      </c>
      <c r="G73" s="3" t="s">
        <v>44</v>
      </c>
      <c r="H73" s="3" t="s">
        <v>345</v>
      </c>
      <c r="I73" s="3" t="s">
        <v>44</v>
      </c>
      <c r="J73" s="3" t="s">
        <v>45</v>
      </c>
    </row>
    <row r="74" spans="1:10" x14ac:dyDescent="0.2">
      <c r="A74" s="3" t="s">
        <v>346</v>
      </c>
      <c r="B74" s="3" t="s">
        <v>347</v>
      </c>
      <c r="C74" s="3" t="s">
        <v>348</v>
      </c>
      <c r="D74" s="3" t="s">
        <v>13</v>
      </c>
      <c r="E74" s="3" t="s">
        <v>1165</v>
      </c>
      <c r="F74" s="5" t="s">
        <v>349</v>
      </c>
      <c r="G74" s="3" t="s">
        <v>350</v>
      </c>
      <c r="H74" s="3" t="s">
        <v>345</v>
      </c>
      <c r="J74" s="3" t="s">
        <v>234</v>
      </c>
    </row>
    <row r="75" spans="1:10" x14ac:dyDescent="0.2">
      <c r="A75" s="3" t="s">
        <v>351</v>
      </c>
      <c r="B75" s="3" t="s">
        <v>352</v>
      </c>
      <c r="C75" s="3" t="s">
        <v>353</v>
      </c>
      <c r="D75" s="3" t="s">
        <v>13</v>
      </c>
      <c r="E75" s="3" t="s">
        <v>1165</v>
      </c>
      <c r="F75" s="5" t="s">
        <v>354</v>
      </c>
      <c r="H75" s="3" t="s">
        <v>16</v>
      </c>
      <c r="I75" s="3">
        <v>38017</v>
      </c>
      <c r="J75" s="3" t="s">
        <v>45</v>
      </c>
    </row>
    <row r="76" spans="1:10" x14ac:dyDescent="0.2">
      <c r="A76" s="3" t="s">
        <v>355</v>
      </c>
      <c r="B76" s="3" t="s">
        <v>356</v>
      </c>
      <c r="C76" s="3" t="s">
        <v>357</v>
      </c>
      <c r="D76" s="3" t="s">
        <v>13</v>
      </c>
      <c r="E76" s="3" t="s">
        <v>1166</v>
      </c>
      <c r="G76" s="3" t="s">
        <v>358</v>
      </c>
      <c r="H76" s="3" t="s">
        <v>63</v>
      </c>
      <c r="I76" s="3">
        <v>38110</v>
      </c>
      <c r="J76" s="3" t="s">
        <v>45</v>
      </c>
    </row>
    <row r="77" spans="1:10" x14ac:dyDescent="0.2">
      <c r="A77" s="3" t="s">
        <v>359</v>
      </c>
      <c r="B77" s="3" t="s">
        <v>360</v>
      </c>
      <c r="C77" s="3" t="s">
        <v>361</v>
      </c>
      <c r="D77" s="3" t="s">
        <v>13</v>
      </c>
      <c r="E77" s="3" t="s">
        <v>1165</v>
      </c>
      <c r="F77" s="5">
        <v>4616140786</v>
      </c>
      <c r="G77" s="3" t="s">
        <v>44</v>
      </c>
      <c r="H77" s="3" t="s">
        <v>63</v>
      </c>
      <c r="I77" s="3">
        <v>38110</v>
      </c>
      <c r="J77" s="3" t="s">
        <v>45</v>
      </c>
    </row>
    <row r="78" spans="1:10" x14ac:dyDescent="0.2">
      <c r="A78" s="3" t="s">
        <v>362</v>
      </c>
      <c r="B78" s="3" t="s">
        <v>363</v>
      </c>
      <c r="C78" s="3" t="s">
        <v>364</v>
      </c>
      <c r="D78" s="3" t="s">
        <v>94</v>
      </c>
      <c r="E78" s="3" t="s">
        <v>1166</v>
      </c>
      <c r="F78" s="5" t="s">
        <v>44</v>
      </c>
      <c r="G78" s="3" t="s">
        <v>44</v>
      </c>
      <c r="H78" s="3" t="s">
        <v>63</v>
      </c>
      <c r="I78" s="3">
        <v>55755</v>
      </c>
      <c r="J78" s="3" t="s">
        <v>45</v>
      </c>
    </row>
    <row r="79" spans="1:10" x14ac:dyDescent="0.2">
      <c r="A79" s="3" t="s">
        <v>365</v>
      </c>
      <c r="B79" s="3" t="s">
        <v>366</v>
      </c>
      <c r="C79" s="3" t="s">
        <v>367</v>
      </c>
      <c r="D79" s="3" t="s">
        <v>13</v>
      </c>
      <c r="E79" s="3" t="s">
        <v>1166</v>
      </c>
      <c r="F79" s="5" t="s">
        <v>368</v>
      </c>
      <c r="G79" s="3" t="s">
        <v>44</v>
      </c>
      <c r="H79" s="3" t="s">
        <v>63</v>
      </c>
      <c r="I79" s="3">
        <v>38020</v>
      </c>
      <c r="J79" s="3" t="s">
        <v>234</v>
      </c>
    </row>
    <row r="80" spans="1:10" x14ac:dyDescent="0.2">
      <c r="A80" s="3" t="s">
        <v>369</v>
      </c>
      <c r="B80" s="3" t="s">
        <v>370</v>
      </c>
      <c r="C80" s="3" t="s">
        <v>371</v>
      </c>
      <c r="D80" s="3" t="s">
        <v>94</v>
      </c>
      <c r="H80" s="3" t="s">
        <v>63</v>
      </c>
      <c r="I80" s="3">
        <v>55980</v>
      </c>
      <c r="J80" s="3" t="s">
        <v>45</v>
      </c>
    </row>
    <row r="81" spans="1:11" x14ac:dyDescent="0.2">
      <c r="A81" s="3" t="s">
        <v>372</v>
      </c>
      <c r="B81" s="3" t="s">
        <v>373</v>
      </c>
      <c r="C81" s="3" t="s">
        <v>374</v>
      </c>
      <c r="D81" s="3" t="s">
        <v>375</v>
      </c>
      <c r="E81" s="3" t="s">
        <v>1165</v>
      </c>
      <c r="H81" s="3" t="s">
        <v>16</v>
      </c>
      <c r="I81" s="3">
        <v>36765</v>
      </c>
      <c r="J81" s="3" t="s">
        <v>45</v>
      </c>
    </row>
    <row r="82" spans="1:11" x14ac:dyDescent="0.2">
      <c r="A82" s="3" t="s">
        <v>376</v>
      </c>
      <c r="B82" s="28" t="s">
        <v>377</v>
      </c>
      <c r="C82" s="3" t="s">
        <v>378</v>
      </c>
      <c r="D82" s="3" t="s">
        <v>305</v>
      </c>
      <c r="E82" s="3" t="s">
        <v>1166</v>
      </c>
      <c r="F82" s="5" t="s">
        <v>379</v>
      </c>
      <c r="G82" s="3" t="s">
        <v>44</v>
      </c>
      <c r="H82" s="3" t="s">
        <v>16</v>
      </c>
      <c r="I82" s="3">
        <v>37906</v>
      </c>
      <c r="J82" s="3" t="s">
        <v>45</v>
      </c>
    </row>
    <row r="83" spans="1:11" x14ac:dyDescent="0.2">
      <c r="A83" s="3" t="s">
        <v>380</v>
      </c>
      <c r="B83" s="3" t="s">
        <v>381</v>
      </c>
      <c r="C83" s="3" t="s">
        <v>382</v>
      </c>
      <c r="D83" s="3" t="s">
        <v>13</v>
      </c>
      <c r="E83" s="3" t="s">
        <v>1165</v>
      </c>
      <c r="F83" s="5">
        <v>4616135735</v>
      </c>
      <c r="G83" s="3" t="s">
        <v>44</v>
      </c>
      <c r="H83" s="3" t="s">
        <v>16</v>
      </c>
      <c r="I83" s="3">
        <v>38060</v>
      </c>
      <c r="J83" s="3" t="s">
        <v>45</v>
      </c>
    </row>
    <row r="84" spans="1:11" x14ac:dyDescent="0.2">
      <c r="A84" s="3" t="s">
        <v>383</v>
      </c>
      <c r="B84" s="3" t="s">
        <v>384</v>
      </c>
      <c r="C84" s="3" t="s">
        <v>385</v>
      </c>
      <c r="D84" s="3" t="s">
        <v>21</v>
      </c>
      <c r="E84" s="3" t="s">
        <v>1165</v>
      </c>
      <c r="F84" s="5" t="s">
        <v>386</v>
      </c>
      <c r="H84" s="3" t="s">
        <v>16</v>
      </c>
      <c r="I84" s="3">
        <v>45079</v>
      </c>
      <c r="J84" s="3" t="s">
        <v>45</v>
      </c>
    </row>
    <row r="85" spans="1:11" x14ac:dyDescent="0.2">
      <c r="A85" s="3" t="s">
        <v>387</v>
      </c>
      <c r="B85" s="3" t="s">
        <v>388</v>
      </c>
      <c r="C85" s="3" t="s">
        <v>389</v>
      </c>
      <c r="D85" s="3" t="s">
        <v>343</v>
      </c>
      <c r="E85" s="3" t="s">
        <v>1166</v>
      </c>
      <c r="F85" s="5">
        <v>4181710310</v>
      </c>
      <c r="G85" s="3" t="s">
        <v>44</v>
      </c>
      <c r="H85" s="3" t="s">
        <v>16</v>
      </c>
      <c r="I85" s="3">
        <v>37800</v>
      </c>
      <c r="J85" s="3" t="s">
        <v>45</v>
      </c>
    </row>
    <row r="86" spans="1:11" x14ac:dyDescent="0.2">
      <c r="A86" s="3" t="s">
        <v>513</v>
      </c>
      <c r="B86" s="3" t="s">
        <v>514</v>
      </c>
      <c r="C86" s="3" t="s">
        <v>515</v>
      </c>
      <c r="D86" s="3" t="s">
        <v>13</v>
      </c>
      <c r="E86" s="3" t="s">
        <v>1166</v>
      </c>
      <c r="H86" s="3" t="s">
        <v>516</v>
      </c>
      <c r="I86" s="3">
        <v>38098</v>
      </c>
      <c r="J86" s="3" t="s">
        <v>45</v>
      </c>
    </row>
    <row r="87" spans="1:11" x14ac:dyDescent="0.2">
      <c r="A87" s="3" t="s">
        <v>643</v>
      </c>
      <c r="B87" s="3" t="s">
        <v>644</v>
      </c>
      <c r="C87" s="3" t="s">
        <v>645</v>
      </c>
      <c r="D87" s="3" t="s">
        <v>13</v>
      </c>
      <c r="E87" s="714" t="s">
        <v>1167</v>
      </c>
      <c r="F87" s="5" t="s">
        <v>646</v>
      </c>
      <c r="G87" s="3" t="s">
        <v>647</v>
      </c>
      <c r="H87" s="3" t="s">
        <v>516</v>
      </c>
      <c r="I87" s="3">
        <v>38060</v>
      </c>
      <c r="J87" s="3" t="s">
        <v>45</v>
      </c>
    </row>
    <row r="88" spans="1:11" x14ac:dyDescent="0.2">
      <c r="A88" s="3" t="s">
        <v>663</v>
      </c>
      <c r="B88" s="3" t="s">
        <v>671</v>
      </c>
      <c r="C88" s="3" t="s">
        <v>672</v>
      </c>
      <c r="D88" s="3" t="s">
        <v>664</v>
      </c>
      <c r="E88" s="3" t="s">
        <v>1165</v>
      </c>
      <c r="F88" s="5">
        <v>4171024095</v>
      </c>
      <c r="H88" s="3" t="s">
        <v>16</v>
      </c>
      <c r="I88" s="3">
        <v>38600</v>
      </c>
      <c r="J88" s="3" t="s">
        <v>45</v>
      </c>
    </row>
    <row r="89" spans="1:11" x14ac:dyDescent="0.2">
      <c r="A89" s="3" t="s">
        <v>728</v>
      </c>
      <c r="B89" s="3" t="s">
        <v>677</v>
      </c>
      <c r="C89" s="3" t="s">
        <v>678</v>
      </c>
      <c r="D89" s="3" t="s">
        <v>679</v>
      </c>
      <c r="E89" s="3" t="s">
        <v>1165</v>
      </c>
      <c r="F89" s="5" t="s">
        <v>680</v>
      </c>
      <c r="H89" s="3" t="s">
        <v>16</v>
      </c>
      <c r="I89" s="3">
        <v>78394</v>
      </c>
      <c r="J89" s="3" t="s">
        <v>45</v>
      </c>
    </row>
    <row r="90" spans="1:11" x14ac:dyDescent="0.2">
      <c r="A90" s="3" t="s">
        <v>688</v>
      </c>
      <c r="B90" s="3" t="s">
        <v>689</v>
      </c>
      <c r="C90" s="3" t="s">
        <v>690</v>
      </c>
      <c r="D90" s="3" t="s">
        <v>691</v>
      </c>
      <c r="E90" s="3" t="s">
        <v>1165</v>
      </c>
      <c r="F90" s="5" t="s">
        <v>692</v>
      </c>
      <c r="H90" s="3" t="s">
        <v>16</v>
      </c>
      <c r="I90" s="3">
        <v>66477</v>
      </c>
      <c r="J90" s="3" t="s">
        <v>45</v>
      </c>
      <c r="K90" s="1427"/>
    </row>
    <row r="91" spans="1:11" x14ac:dyDescent="0.2">
      <c r="A91" s="3" t="s">
        <v>730</v>
      </c>
      <c r="B91" s="3" t="s">
        <v>731</v>
      </c>
      <c r="C91" s="3" t="s">
        <v>734</v>
      </c>
      <c r="D91" s="3" t="s">
        <v>734</v>
      </c>
      <c r="E91" s="3" t="s">
        <v>1168</v>
      </c>
      <c r="F91" s="5" t="s">
        <v>732</v>
      </c>
      <c r="G91" s="3" t="s">
        <v>733</v>
      </c>
      <c r="H91" s="3" t="s">
        <v>63</v>
      </c>
      <c r="I91" s="3">
        <v>75250</v>
      </c>
      <c r="J91" s="3" t="s">
        <v>45</v>
      </c>
    </row>
    <row r="92" spans="1:11" x14ac:dyDescent="0.2">
      <c r="A92" s="3" t="s">
        <v>778</v>
      </c>
      <c r="B92" s="3" t="s">
        <v>780</v>
      </c>
      <c r="C92" s="3" t="s">
        <v>342</v>
      </c>
      <c r="D92" s="3" t="s">
        <v>343</v>
      </c>
      <c r="E92" s="3" t="s">
        <v>1166</v>
      </c>
      <c r="F92" s="5" t="s">
        <v>781</v>
      </c>
      <c r="H92" s="3" t="s">
        <v>16</v>
      </c>
      <c r="J92" s="3" t="s">
        <v>45</v>
      </c>
    </row>
    <row r="93" spans="1:11" x14ac:dyDescent="0.2">
      <c r="A93" s="3" t="s">
        <v>816</v>
      </c>
      <c r="B93" s="3" t="s">
        <v>817</v>
      </c>
      <c r="C93" s="3" t="s">
        <v>818</v>
      </c>
      <c r="D93" s="3" t="s">
        <v>664</v>
      </c>
      <c r="E93" s="3" t="s">
        <v>1165</v>
      </c>
      <c r="F93" s="5" t="s">
        <v>819</v>
      </c>
      <c r="H93" s="3" t="s">
        <v>820</v>
      </c>
      <c r="I93" s="3">
        <v>38600</v>
      </c>
      <c r="J93" s="3" t="s">
        <v>45</v>
      </c>
    </row>
    <row r="94" spans="1:11" x14ac:dyDescent="0.2">
      <c r="A94" s="3" t="s">
        <v>946</v>
      </c>
      <c r="B94" s="3" t="s">
        <v>947</v>
      </c>
      <c r="C94" s="3" t="s">
        <v>948</v>
      </c>
      <c r="D94" s="3" t="s">
        <v>664</v>
      </c>
      <c r="E94" s="3" t="s">
        <v>1165</v>
      </c>
      <c r="F94" s="5" t="s">
        <v>949</v>
      </c>
      <c r="G94" s="3" t="s">
        <v>950</v>
      </c>
      <c r="H94" s="3" t="s">
        <v>63</v>
      </c>
      <c r="I94" s="3">
        <v>38600</v>
      </c>
      <c r="J94" s="3" t="s">
        <v>45</v>
      </c>
    </row>
    <row r="95" spans="1:11" x14ac:dyDescent="0.2">
      <c r="A95" s="3" t="s">
        <v>981</v>
      </c>
      <c r="B95" s="3" t="s">
        <v>984</v>
      </c>
      <c r="C95" s="3" t="s">
        <v>985</v>
      </c>
      <c r="D95" s="3" t="s">
        <v>343</v>
      </c>
      <c r="E95" s="3" t="s">
        <v>1166</v>
      </c>
      <c r="F95" s="5" t="s">
        <v>44</v>
      </c>
      <c r="G95" s="3" t="s">
        <v>44</v>
      </c>
      <c r="H95" s="3" t="s">
        <v>16</v>
      </c>
      <c r="I95" s="3">
        <v>37800</v>
      </c>
      <c r="J95" s="3" t="s">
        <v>45</v>
      </c>
    </row>
    <row r="96" spans="1:11" x14ac:dyDescent="0.2">
      <c r="A96" s="3" t="s">
        <v>1134</v>
      </c>
      <c r="B96" s="3" t="s">
        <v>1135</v>
      </c>
      <c r="C96" s="3" t="s">
        <v>61</v>
      </c>
      <c r="D96" s="3" t="s">
        <v>13</v>
      </c>
      <c r="E96" s="3" t="s">
        <v>1165</v>
      </c>
      <c r="F96" s="5" t="s">
        <v>1136</v>
      </c>
      <c r="G96" s="3" t="s">
        <v>1137</v>
      </c>
      <c r="H96" s="3" t="s">
        <v>146</v>
      </c>
      <c r="I96" s="3">
        <v>38000</v>
      </c>
      <c r="J96" s="3" t="s">
        <v>45</v>
      </c>
    </row>
    <row r="97" spans="1:10" x14ac:dyDescent="0.2">
      <c r="A97" s="3" t="s">
        <v>1197</v>
      </c>
      <c r="B97" s="3" t="s">
        <v>1198</v>
      </c>
      <c r="C97" s="3" t="s">
        <v>1926</v>
      </c>
      <c r="D97" s="3" t="s">
        <v>21</v>
      </c>
      <c r="E97" s="3" t="s">
        <v>1166</v>
      </c>
      <c r="H97" s="3" t="s">
        <v>63</v>
      </c>
      <c r="I97" s="3">
        <v>37538</v>
      </c>
      <c r="J97" s="3" t="s">
        <v>45</v>
      </c>
    </row>
    <row r="98" spans="1:10" x14ac:dyDescent="0.2">
      <c r="A98" s="3" t="s">
        <v>1205</v>
      </c>
      <c r="B98" s="3" t="s">
        <v>1206</v>
      </c>
      <c r="C98" s="3" t="s">
        <v>1207</v>
      </c>
      <c r="D98" s="3" t="s">
        <v>1208</v>
      </c>
      <c r="E98" s="3" t="s">
        <v>1166</v>
      </c>
      <c r="F98" s="5" t="s">
        <v>1209</v>
      </c>
      <c r="H98" s="3" t="s">
        <v>63</v>
      </c>
      <c r="I98" s="3">
        <v>37980</v>
      </c>
      <c r="J98" s="3" t="s">
        <v>45</v>
      </c>
    </row>
    <row r="99" spans="1:10" x14ac:dyDescent="0.2">
      <c r="A99" s="3" t="s">
        <v>1239</v>
      </c>
      <c r="B99" s="3" t="s">
        <v>1240</v>
      </c>
      <c r="C99" s="3" t="s">
        <v>1241</v>
      </c>
      <c r="D99" s="3" t="s">
        <v>1208</v>
      </c>
      <c r="E99" s="3" t="s">
        <v>1166</v>
      </c>
      <c r="F99" s="5" t="s">
        <v>1242</v>
      </c>
      <c r="G99" s="3" t="s">
        <v>1243</v>
      </c>
      <c r="H99" s="3" t="s">
        <v>16</v>
      </c>
      <c r="I99" s="3">
        <v>37980</v>
      </c>
      <c r="J99" s="3" t="s">
        <v>45</v>
      </c>
    </row>
    <row r="100" spans="1:10" x14ac:dyDescent="0.2">
      <c r="A100" s="3" t="s">
        <v>1320</v>
      </c>
      <c r="B100" s="3" t="s">
        <v>1321</v>
      </c>
      <c r="C100" s="3" t="s">
        <v>1322</v>
      </c>
      <c r="D100" s="3" t="s">
        <v>1323</v>
      </c>
      <c r="E100" s="3" t="s">
        <v>1166</v>
      </c>
      <c r="F100" s="5" t="s">
        <v>1324</v>
      </c>
      <c r="H100" s="3" t="s">
        <v>16</v>
      </c>
      <c r="I100" s="3">
        <v>54963</v>
      </c>
      <c r="J100" s="3" t="s">
        <v>45</v>
      </c>
    </row>
    <row r="101" spans="1:10" x14ac:dyDescent="0.2">
      <c r="A101" s="3" t="s">
        <v>1342</v>
      </c>
      <c r="B101" s="3" t="s">
        <v>1344</v>
      </c>
      <c r="C101" s="3" t="s">
        <v>304</v>
      </c>
      <c r="D101" s="3" t="s">
        <v>343</v>
      </c>
      <c r="E101" s="3" t="s">
        <v>1166</v>
      </c>
      <c r="F101" s="5" t="s">
        <v>1343</v>
      </c>
      <c r="G101" s="3" t="s">
        <v>307</v>
      </c>
      <c r="H101" s="3" t="s">
        <v>16</v>
      </c>
      <c r="I101" s="3">
        <v>37800</v>
      </c>
      <c r="J101" s="3" t="s">
        <v>45</v>
      </c>
    </row>
    <row r="102" spans="1:10" x14ac:dyDescent="0.2">
      <c r="A102" s="3" t="s">
        <v>1390</v>
      </c>
      <c r="B102" s="3" t="s">
        <v>44</v>
      </c>
      <c r="D102" s="3" t="s">
        <v>193</v>
      </c>
      <c r="H102" s="3" t="s">
        <v>16</v>
      </c>
      <c r="I102" s="3">
        <v>38035</v>
      </c>
      <c r="J102" s="3" t="s">
        <v>45</v>
      </c>
    </row>
    <row r="103" spans="1:10" x14ac:dyDescent="0.2">
      <c r="A103" s="3" t="s">
        <v>1521</v>
      </c>
      <c r="B103" s="3" t="s">
        <v>1522</v>
      </c>
      <c r="C103" s="3" t="s">
        <v>1523</v>
      </c>
      <c r="D103" s="3" t="s">
        <v>1208</v>
      </c>
      <c r="E103" s="3" t="s">
        <v>1168</v>
      </c>
      <c r="F103" s="5" t="s">
        <v>1527</v>
      </c>
      <c r="H103" s="3" t="s">
        <v>1524</v>
      </c>
      <c r="I103" s="3">
        <v>37980</v>
      </c>
      <c r="J103" s="3" t="s">
        <v>45</v>
      </c>
    </row>
    <row r="104" spans="1:10" x14ac:dyDescent="0.2">
      <c r="A104" s="3" t="s">
        <v>1528</v>
      </c>
      <c r="B104" s="3" t="s">
        <v>1529</v>
      </c>
      <c r="C104" s="3" t="s">
        <v>1530</v>
      </c>
      <c r="D104" s="3" t="s">
        <v>664</v>
      </c>
      <c r="E104" s="3" t="s">
        <v>1165</v>
      </c>
      <c r="F104" s="5" t="s">
        <v>1531</v>
      </c>
      <c r="H104" s="3" t="s">
        <v>1532</v>
      </c>
      <c r="I104" s="3">
        <v>37530</v>
      </c>
      <c r="J104" s="3" t="s">
        <v>45</v>
      </c>
    </row>
    <row r="105" spans="1:10" x14ac:dyDescent="0.2">
      <c r="A105" s="3" t="s">
        <v>1598</v>
      </c>
      <c r="B105" s="3" t="s">
        <v>1599</v>
      </c>
      <c r="C105" s="3" t="s">
        <v>1600</v>
      </c>
      <c r="D105" s="3" t="s">
        <v>49</v>
      </c>
      <c r="E105" s="3" t="s">
        <v>1165</v>
      </c>
      <c r="F105" s="5" t="s">
        <v>1601</v>
      </c>
      <c r="G105" s="3" t="s">
        <v>1602</v>
      </c>
      <c r="H105" s="3" t="s">
        <v>1603</v>
      </c>
      <c r="I105" s="3">
        <v>44190</v>
      </c>
      <c r="J105" s="3" t="s">
        <v>45</v>
      </c>
    </row>
    <row r="106" spans="1:10" x14ac:dyDescent="0.2">
      <c r="A106" s="3" t="s">
        <v>1604</v>
      </c>
      <c r="B106" s="3" t="s">
        <v>1605</v>
      </c>
      <c r="C106" s="3" t="s">
        <v>1606</v>
      </c>
      <c r="D106" s="3" t="s">
        <v>49</v>
      </c>
      <c r="E106" s="3" t="s">
        <v>1165</v>
      </c>
      <c r="F106" s="5" t="s">
        <v>1601</v>
      </c>
      <c r="G106" s="3" t="s">
        <v>1602</v>
      </c>
      <c r="H106" s="3" t="s">
        <v>1603</v>
      </c>
      <c r="I106" s="3">
        <v>44190</v>
      </c>
      <c r="J106" s="3" t="s">
        <v>45</v>
      </c>
    </row>
    <row r="107" spans="1:10" x14ac:dyDescent="0.2">
      <c r="A107" s="3" t="s">
        <v>1705</v>
      </c>
      <c r="B107" s="3" t="s">
        <v>1706</v>
      </c>
      <c r="C107" s="3" t="s">
        <v>1707</v>
      </c>
      <c r="D107" s="3" t="s">
        <v>343</v>
      </c>
      <c r="E107" s="3" t="s">
        <v>1166</v>
      </c>
      <c r="F107" s="5" t="s">
        <v>1708</v>
      </c>
      <c r="H107" s="3" t="s">
        <v>16</v>
      </c>
      <c r="I107" s="3">
        <v>37800</v>
      </c>
      <c r="J107" s="3" t="s">
        <v>45</v>
      </c>
    </row>
    <row r="108" spans="1:10" x14ac:dyDescent="0.2">
      <c r="A108" s="3" t="s">
        <v>1804</v>
      </c>
      <c r="B108" s="3" t="s">
        <v>1805</v>
      </c>
      <c r="C108" s="3" t="s">
        <v>1806</v>
      </c>
      <c r="D108" s="3" t="s">
        <v>1807</v>
      </c>
      <c r="E108" s="3" t="s">
        <v>1166</v>
      </c>
      <c r="F108" s="5" t="s">
        <v>1808</v>
      </c>
      <c r="H108" s="3" t="s">
        <v>16</v>
      </c>
      <c r="I108" s="3">
        <v>38500</v>
      </c>
      <c r="J108" s="3" t="s">
        <v>45</v>
      </c>
    </row>
    <row r="109" spans="1:10" x14ac:dyDescent="0.2">
      <c r="A109" s="3" t="s">
        <v>1821</v>
      </c>
      <c r="B109" s="3" t="s">
        <v>1822</v>
      </c>
      <c r="C109" s="3" t="s">
        <v>1823</v>
      </c>
      <c r="D109" s="3" t="s">
        <v>343</v>
      </c>
      <c r="E109" s="3" t="s">
        <v>1167</v>
      </c>
      <c r="H109" s="3" t="s">
        <v>63</v>
      </c>
      <c r="I109" s="3">
        <v>37814</v>
      </c>
      <c r="J109" s="3" t="s">
        <v>45</v>
      </c>
    </row>
    <row r="110" spans="1:10" x14ac:dyDescent="0.2">
      <c r="A110" s="3" t="s">
        <v>1859</v>
      </c>
      <c r="B110" s="3" t="s">
        <v>1860</v>
      </c>
      <c r="C110" s="3" t="s">
        <v>1861</v>
      </c>
      <c r="D110" s="3" t="s">
        <v>1862</v>
      </c>
      <c r="E110" s="3" t="s">
        <v>1166</v>
      </c>
      <c r="F110" s="5" t="s">
        <v>1863</v>
      </c>
      <c r="H110" s="3" t="s">
        <v>16</v>
      </c>
      <c r="I110" s="3">
        <v>76811</v>
      </c>
      <c r="J110" s="3" t="s">
        <v>45</v>
      </c>
    </row>
    <row r="111" spans="1:10" x14ac:dyDescent="0.2">
      <c r="A111" s="3" t="s">
        <v>1905</v>
      </c>
      <c r="B111" s="3" t="s">
        <v>1933</v>
      </c>
      <c r="C111" s="3" t="s">
        <v>1934</v>
      </c>
      <c r="D111" s="3" t="s">
        <v>664</v>
      </c>
      <c r="E111" s="3" t="s">
        <v>1166</v>
      </c>
      <c r="F111" s="5">
        <v>4176880287</v>
      </c>
      <c r="G111" s="3" t="s">
        <v>1935</v>
      </c>
      <c r="H111" s="3" t="s">
        <v>16</v>
      </c>
      <c r="I111" s="3">
        <v>38600</v>
      </c>
      <c r="J111" s="3" t="s">
        <v>45</v>
      </c>
    </row>
  </sheetData>
  <hyperlinks>
    <hyperlink ref="G16" r:id="rId1"/>
    <hyperlink ref="G20" r:id="rId2"/>
    <hyperlink ref="G3" r:id="rId3"/>
    <hyperlink ref="G5" r:id="rId4"/>
    <hyperlink ref="G8" r:id="rId5"/>
    <hyperlink ref="G12" r:id="rId6"/>
    <hyperlink ref="G21" r:id="rId7"/>
    <hyperlink ref="G17" r:id="rId8"/>
    <hyperlink ref="G27" r:id="rId9"/>
    <hyperlink ref="G29" r:id="rId10"/>
    <hyperlink ref="G34" r:id="rId11"/>
    <hyperlink ref="G37" r:id="rId12"/>
    <hyperlink ref="G38" r:id="rId13"/>
    <hyperlink ref="G42" r:id="rId14"/>
    <hyperlink ref="G44" r:id="rId15"/>
    <hyperlink ref="G54" r:id="rId16"/>
    <hyperlink ref="G56" r:id="rId17"/>
    <hyperlink ref="G62" r:id="rId18"/>
    <hyperlink ref="G63" r:id="rId19"/>
    <hyperlink ref="G64" r:id="rId20"/>
    <hyperlink ref="G68" r:id="rId21"/>
    <hyperlink ref="G69" r:id="rId22"/>
    <hyperlink ref="G71" r:id="rId23"/>
    <hyperlink ref="G72" r:id="rId24"/>
    <hyperlink ref="G74" r:id="rId25"/>
    <hyperlink ref="G76" r:id="rId26"/>
    <hyperlink ref="G87" r:id="rId27"/>
    <hyperlink ref="G91" r:id="rId28"/>
    <hyperlink ref="G94" r:id="rId29"/>
    <hyperlink ref="G96" r:id="rId30"/>
    <hyperlink ref="G99" r:id="rId31"/>
    <hyperlink ref="G101" r:id="rId32"/>
    <hyperlink ref="G105" r:id="rId33"/>
    <hyperlink ref="G106" r:id="rId34"/>
    <hyperlink ref="G111" r:id="rId35"/>
  </hyperlinks>
  <pageMargins left="0.7" right="0.7" top="0.75" bottom="0.75" header="0.3" footer="0.3"/>
  <pageSetup orientation="portrait" verticalDpi="0" r:id="rId36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2"/>
  <sheetViews>
    <sheetView workbookViewId="0">
      <selection activeCell="B13" sqref="B13:D13"/>
    </sheetView>
  </sheetViews>
  <sheetFormatPr baseColWidth="10" defaultRowHeight="12.75" x14ac:dyDescent="0.2"/>
  <cols>
    <col min="1" max="1" width="25.5703125" style="3" bestFit="1" customWidth="1"/>
    <col min="2" max="2" width="32.140625" style="3" bestFit="1" customWidth="1"/>
    <col min="3" max="16384" width="11.42578125" style="3"/>
  </cols>
  <sheetData>
    <row r="1" spans="1:2" x14ac:dyDescent="0.2">
      <c r="A1" s="30" t="s">
        <v>390</v>
      </c>
      <c r="B1" s="1" t="s">
        <v>391</v>
      </c>
    </row>
    <row r="2" spans="1:2" x14ac:dyDescent="0.2">
      <c r="A2" s="3" t="s">
        <v>392</v>
      </c>
      <c r="B2" s="3" t="s">
        <v>393</v>
      </c>
    </row>
    <row r="3" spans="1:2" x14ac:dyDescent="0.2">
      <c r="A3" s="3" t="s">
        <v>394</v>
      </c>
      <c r="B3" s="3" t="s">
        <v>395</v>
      </c>
    </row>
    <row r="4" spans="1:2" x14ac:dyDescent="0.2">
      <c r="A4" s="3" t="s">
        <v>396</v>
      </c>
      <c r="B4" s="3" t="s">
        <v>393</v>
      </c>
    </row>
    <row r="5" spans="1:2" x14ac:dyDescent="0.2">
      <c r="A5" s="31" t="s">
        <v>397</v>
      </c>
      <c r="B5" s="31" t="s">
        <v>398</v>
      </c>
    </row>
    <row r="6" spans="1:2" x14ac:dyDescent="0.2">
      <c r="A6" s="31" t="s">
        <v>282</v>
      </c>
      <c r="B6" s="31" t="s">
        <v>393</v>
      </c>
    </row>
    <row r="7" spans="1:2" x14ac:dyDescent="0.2">
      <c r="A7" s="31" t="s">
        <v>399</v>
      </c>
      <c r="B7" s="31" t="s">
        <v>400</v>
      </c>
    </row>
    <row r="8" spans="1:2" x14ac:dyDescent="0.2">
      <c r="A8" s="31" t="s">
        <v>401</v>
      </c>
      <c r="B8" s="31" t="s">
        <v>402</v>
      </c>
    </row>
    <row r="9" spans="1:2" x14ac:dyDescent="0.2">
      <c r="A9" s="31" t="s">
        <v>403</v>
      </c>
      <c r="B9" s="31" t="s">
        <v>404</v>
      </c>
    </row>
    <row r="10" spans="1:2" x14ac:dyDescent="0.2">
      <c r="A10" s="31" t="s">
        <v>228</v>
      </c>
      <c r="B10" s="31" t="s">
        <v>393</v>
      </c>
    </row>
    <row r="11" spans="1:2" x14ac:dyDescent="0.2">
      <c r="A11" s="31" t="s">
        <v>405</v>
      </c>
      <c r="B11" s="31" t="s">
        <v>406</v>
      </c>
    </row>
    <row r="12" spans="1:2" x14ac:dyDescent="0.2">
      <c r="A12" s="31" t="s">
        <v>407</v>
      </c>
      <c r="B12" s="31" t="s">
        <v>408</v>
      </c>
    </row>
    <row r="13" spans="1:2" x14ac:dyDescent="0.2">
      <c r="A13" s="31" t="s">
        <v>409</v>
      </c>
      <c r="B13" s="31" t="s">
        <v>408</v>
      </c>
    </row>
    <row r="14" spans="1:2" x14ac:dyDescent="0.2">
      <c r="A14" s="31" t="s">
        <v>13</v>
      </c>
      <c r="B14" s="31" t="s">
        <v>410</v>
      </c>
    </row>
    <row r="15" spans="1:2" x14ac:dyDescent="0.2">
      <c r="A15" s="31" t="s">
        <v>411</v>
      </c>
      <c r="B15" s="31" t="s">
        <v>393</v>
      </c>
    </row>
    <row r="16" spans="1:2" x14ac:dyDescent="0.2">
      <c r="A16" s="31" t="s">
        <v>412</v>
      </c>
      <c r="B16" s="31" t="s">
        <v>413</v>
      </c>
    </row>
    <row r="17" spans="1:2" x14ac:dyDescent="0.2">
      <c r="A17" s="31" t="s">
        <v>343</v>
      </c>
      <c r="B17" s="31" t="s">
        <v>414</v>
      </c>
    </row>
    <row r="18" spans="1:2" x14ac:dyDescent="0.2">
      <c r="A18" s="3" t="s">
        <v>517</v>
      </c>
      <c r="B18" s="3" t="s">
        <v>518</v>
      </c>
    </row>
    <row r="19" spans="1:2" x14ac:dyDescent="0.2">
      <c r="A19" s="3" t="s">
        <v>668</v>
      </c>
      <c r="B19" s="3" t="s">
        <v>669</v>
      </c>
    </row>
    <row r="20" spans="1:2" x14ac:dyDescent="0.2">
      <c r="A20" s="3" t="s">
        <v>1071</v>
      </c>
      <c r="B20" s="3" t="s">
        <v>398</v>
      </c>
    </row>
    <row r="21" spans="1:2" x14ac:dyDescent="0.2">
      <c r="A21" s="3" t="s">
        <v>1080</v>
      </c>
      <c r="B21" s="3" t="s">
        <v>1081</v>
      </c>
    </row>
    <row r="22" spans="1:2" x14ac:dyDescent="0.2">
      <c r="A22" s="3" t="s">
        <v>1289</v>
      </c>
      <c r="B22" s="3" t="s">
        <v>395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364</vt:i4>
      </vt:variant>
    </vt:vector>
  </HeadingPairs>
  <TitlesOfParts>
    <vt:vector size="364" baseType="lpstr">
      <vt:lpstr>DH-1645</vt:lpstr>
      <vt:lpstr>DH-1646</vt:lpstr>
      <vt:lpstr>DH-1647</vt:lpstr>
      <vt:lpstr>1648</vt:lpstr>
      <vt:lpstr>DH-1649</vt:lpstr>
      <vt:lpstr>C-1650</vt:lpstr>
      <vt:lpstr>DH-1651</vt:lpstr>
      <vt:lpstr>C-1652</vt:lpstr>
      <vt:lpstr>C-1653</vt:lpstr>
      <vt:lpstr>1654</vt:lpstr>
      <vt:lpstr>S-1655</vt:lpstr>
      <vt:lpstr>C-1656</vt:lpstr>
      <vt:lpstr>C-1657</vt:lpstr>
      <vt:lpstr>S-1658</vt:lpstr>
      <vt:lpstr>DH-1659</vt:lpstr>
      <vt:lpstr>1660</vt:lpstr>
      <vt:lpstr>DH-1661</vt:lpstr>
      <vt:lpstr>C-1662</vt:lpstr>
      <vt:lpstr>1663</vt:lpstr>
      <vt:lpstr>1664</vt:lpstr>
      <vt:lpstr>DH-1665</vt:lpstr>
      <vt:lpstr>1666</vt:lpstr>
      <vt:lpstr>C-1667</vt:lpstr>
      <vt:lpstr>1668</vt:lpstr>
      <vt:lpstr>1669</vt:lpstr>
      <vt:lpstr>1670</vt:lpstr>
      <vt:lpstr>1671</vt:lpstr>
      <vt:lpstr>DH-1672</vt:lpstr>
      <vt:lpstr>DH-1673</vt:lpstr>
      <vt:lpstr>DH-1674</vt:lpstr>
      <vt:lpstr>S-1675</vt:lpstr>
      <vt:lpstr>DH-1676</vt:lpstr>
      <vt:lpstr>DH-1677</vt:lpstr>
      <vt:lpstr>C-1678</vt:lpstr>
      <vt:lpstr>DH-1679</vt:lpstr>
      <vt:lpstr>DH-1680</vt:lpstr>
      <vt:lpstr>AC-1681</vt:lpstr>
      <vt:lpstr>S-1682</vt:lpstr>
      <vt:lpstr>DH-1682</vt:lpstr>
      <vt:lpstr>C-1683</vt:lpstr>
      <vt:lpstr>1683</vt:lpstr>
      <vt:lpstr>C-1684</vt:lpstr>
      <vt:lpstr>1684</vt:lpstr>
      <vt:lpstr>1685</vt:lpstr>
      <vt:lpstr>DH-1686</vt:lpstr>
      <vt:lpstr>S-1687</vt:lpstr>
      <vt:lpstr>C-1688</vt:lpstr>
      <vt:lpstr>C-1689</vt:lpstr>
      <vt:lpstr>1690</vt:lpstr>
      <vt:lpstr>S-1691</vt:lpstr>
      <vt:lpstr>C-1692</vt:lpstr>
      <vt:lpstr>C-1693</vt:lpstr>
      <vt:lpstr>C-1694</vt:lpstr>
      <vt:lpstr>1695</vt:lpstr>
      <vt:lpstr>C-1696</vt:lpstr>
      <vt:lpstr>S-1697</vt:lpstr>
      <vt:lpstr>DH-1698</vt:lpstr>
      <vt:lpstr>C-1699</vt:lpstr>
      <vt:lpstr>DH-1700</vt:lpstr>
      <vt:lpstr>1701</vt:lpstr>
      <vt:lpstr>1702</vt:lpstr>
      <vt:lpstr>1703</vt:lpstr>
      <vt:lpstr>1704</vt:lpstr>
      <vt:lpstr>DH-1705</vt:lpstr>
      <vt:lpstr>C-1706</vt:lpstr>
      <vt:lpstr>C-1707</vt:lpstr>
      <vt:lpstr>S-1708</vt:lpstr>
      <vt:lpstr>AC-1709</vt:lpstr>
      <vt:lpstr>C-1710</vt:lpstr>
      <vt:lpstr>DH-1711</vt:lpstr>
      <vt:lpstr>DH-1712</vt:lpstr>
      <vt:lpstr>C-1713</vt:lpstr>
      <vt:lpstr>DH-1714</vt:lpstr>
      <vt:lpstr>C-1715</vt:lpstr>
      <vt:lpstr>C-1716</vt:lpstr>
      <vt:lpstr>C-1717</vt:lpstr>
      <vt:lpstr>DH-1718</vt:lpstr>
      <vt:lpstr>C-1719</vt:lpstr>
      <vt:lpstr>DH-1720</vt:lpstr>
      <vt:lpstr>DH-1721</vt:lpstr>
      <vt:lpstr>DH-1722</vt:lpstr>
      <vt:lpstr>C-1723</vt:lpstr>
      <vt:lpstr>AC-1724</vt:lpstr>
      <vt:lpstr>C-1725</vt:lpstr>
      <vt:lpstr>S-1726</vt:lpstr>
      <vt:lpstr>1727</vt:lpstr>
      <vt:lpstr>1728</vt:lpstr>
      <vt:lpstr>C-1729</vt:lpstr>
      <vt:lpstr>C-1730</vt:lpstr>
      <vt:lpstr>C-1731</vt:lpstr>
      <vt:lpstr>1732</vt:lpstr>
      <vt:lpstr>1733</vt:lpstr>
      <vt:lpstr>DH-1734</vt:lpstr>
      <vt:lpstr>S-1735</vt:lpstr>
      <vt:lpstr>S-1736</vt:lpstr>
      <vt:lpstr>AC-1737</vt:lpstr>
      <vt:lpstr>1738</vt:lpstr>
      <vt:lpstr>DH-1739</vt:lpstr>
      <vt:lpstr>C-1740</vt:lpstr>
      <vt:lpstr>1741</vt:lpstr>
      <vt:lpstr>S-1742</vt:lpstr>
      <vt:lpstr>DH-1743</vt:lpstr>
      <vt:lpstr>C-1744</vt:lpstr>
      <vt:lpstr>1745</vt:lpstr>
      <vt:lpstr>1746</vt:lpstr>
      <vt:lpstr>1747</vt:lpstr>
      <vt:lpstr>C-1748</vt:lpstr>
      <vt:lpstr>AC-1749</vt:lpstr>
      <vt:lpstr>C-1750</vt:lpstr>
      <vt:lpstr>DH-1751</vt:lpstr>
      <vt:lpstr>C-1752</vt:lpstr>
      <vt:lpstr>DH-1753</vt:lpstr>
      <vt:lpstr>DH-1754</vt:lpstr>
      <vt:lpstr>DH-1755</vt:lpstr>
      <vt:lpstr>1756</vt:lpstr>
      <vt:lpstr>DH-1757</vt:lpstr>
      <vt:lpstr>DH-1758</vt:lpstr>
      <vt:lpstr>ACM-1759</vt:lpstr>
      <vt:lpstr>SJI-1760</vt:lpstr>
      <vt:lpstr>1761</vt:lpstr>
      <vt:lpstr>SJI-1762</vt:lpstr>
      <vt:lpstr>C-1763</vt:lpstr>
      <vt:lpstr>ACM-1764</vt:lpstr>
      <vt:lpstr>1765</vt:lpstr>
      <vt:lpstr>1766</vt:lpstr>
      <vt:lpstr>1767</vt:lpstr>
      <vt:lpstr>C-1768</vt:lpstr>
      <vt:lpstr>SJI-1769</vt:lpstr>
      <vt:lpstr>ACM-1770</vt:lpstr>
      <vt:lpstr>DH-1771</vt:lpstr>
      <vt:lpstr>SJI-1772</vt:lpstr>
      <vt:lpstr>C-1773</vt:lpstr>
      <vt:lpstr>ACM-1774</vt:lpstr>
      <vt:lpstr>DH-1775</vt:lpstr>
      <vt:lpstr>1776</vt:lpstr>
      <vt:lpstr>1777</vt:lpstr>
      <vt:lpstr>1778</vt:lpstr>
      <vt:lpstr>1779</vt:lpstr>
      <vt:lpstr>1780</vt:lpstr>
      <vt:lpstr>DH-1781</vt:lpstr>
      <vt:lpstr>1782</vt:lpstr>
      <vt:lpstr>ACM-1783</vt:lpstr>
      <vt:lpstr>1784</vt:lpstr>
      <vt:lpstr>DH-1785</vt:lpstr>
      <vt:lpstr>SJI-1786</vt:lpstr>
      <vt:lpstr>1787</vt:lpstr>
      <vt:lpstr>1788</vt:lpstr>
      <vt:lpstr>SJI-1789</vt:lpstr>
      <vt:lpstr>DH-1790</vt:lpstr>
      <vt:lpstr>1791</vt:lpstr>
      <vt:lpstr>1792</vt:lpstr>
      <vt:lpstr>C-1793</vt:lpstr>
      <vt:lpstr>DH-1794</vt:lpstr>
      <vt:lpstr>1795</vt:lpstr>
      <vt:lpstr>C-1796</vt:lpstr>
      <vt:lpstr>1797</vt:lpstr>
      <vt:lpstr>1798</vt:lpstr>
      <vt:lpstr>DH-1799</vt:lpstr>
      <vt:lpstr>CRT-1800</vt:lpstr>
      <vt:lpstr>CRT-1801</vt:lpstr>
      <vt:lpstr>DH-1802</vt:lpstr>
      <vt:lpstr>AC-1803</vt:lpstr>
      <vt:lpstr>DH-1804</vt:lpstr>
      <vt:lpstr>1805</vt:lpstr>
      <vt:lpstr>SJI-1806</vt:lpstr>
      <vt:lpstr>C-1807</vt:lpstr>
      <vt:lpstr>1808</vt:lpstr>
      <vt:lpstr>SJI-1809</vt:lpstr>
      <vt:lpstr>1810</vt:lpstr>
      <vt:lpstr>DH-1811</vt:lpstr>
      <vt:lpstr>DH-1812</vt:lpstr>
      <vt:lpstr>1813</vt:lpstr>
      <vt:lpstr>1814</vt:lpstr>
      <vt:lpstr>1815</vt:lpstr>
      <vt:lpstr>1816</vt:lpstr>
      <vt:lpstr>SJI-1817</vt:lpstr>
      <vt:lpstr>SJI-1818</vt:lpstr>
      <vt:lpstr>SJI-1819</vt:lpstr>
      <vt:lpstr>DH-1820</vt:lpstr>
      <vt:lpstr>DH-1821</vt:lpstr>
      <vt:lpstr>1822</vt:lpstr>
      <vt:lpstr>AC-1823</vt:lpstr>
      <vt:lpstr>1824</vt:lpstr>
      <vt:lpstr>1825</vt:lpstr>
      <vt:lpstr>DH-1826</vt:lpstr>
      <vt:lpstr>C-1827</vt:lpstr>
      <vt:lpstr>1828</vt:lpstr>
      <vt:lpstr>DH-1829</vt:lpstr>
      <vt:lpstr>1830</vt:lpstr>
      <vt:lpstr>AC-1831</vt:lpstr>
      <vt:lpstr>1832</vt:lpstr>
      <vt:lpstr>1833</vt:lpstr>
      <vt:lpstr>SJI-1834</vt:lpstr>
      <vt:lpstr>DH-1835</vt:lpstr>
      <vt:lpstr>SJI-1836</vt:lpstr>
      <vt:lpstr>1837</vt:lpstr>
      <vt:lpstr>DH-1838</vt:lpstr>
      <vt:lpstr>DH-1839</vt:lpstr>
      <vt:lpstr>ACM-1840</vt:lpstr>
      <vt:lpstr>DH-1841</vt:lpstr>
      <vt:lpstr>1842</vt:lpstr>
      <vt:lpstr>SJI-1843</vt:lpstr>
      <vt:lpstr>SJI-1844</vt:lpstr>
      <vt:lpstr>ACM-1845</vt:lpstr>
      <vt:lpstr>DH-1846</vt:lpstr>
      <vt:lpstr>1847</vt:lpstr>
      <vt:lpstr>DH-1848</vt:lpstr>
      <vt:lpstr>1849</vt:lpstr>
      <vt:lpstr>DH-1850</vt:lpstr>
      <vt:lpstr>SJI-1851</vt:lpstr>
      <vt:lpstr>1852</vt:lpstr>
      <vt:lpstr>SJI-1853</vt:lpstr>
      <vt:lpstr>ACM-1854</vt:lpstr>
      <vt:lpstr>1855</vt:lpstr>
      <vt:lpstr>ACM-1856</vt:lpstr>
      <vt:lpstr>1857</vt:lpstr>
      <vt:lpstr>DH-1858</vt:lpstr>
      <vt:lpstr>1859</vt:lpstr>
      <vt:lpstr>ACM-1860</vt:lpstr>
      <vt:lpstr>1861</vt:lpstr>
      <vt:lpstr>C-1862</vt:lpstr>
      <vt:lpstr>1863</vt:lpstr>
      <vt:lpstr>ACM-1864</vt:lpstr>
      <vt:lpstr>1865</vt:lpstr>
      <vt:lpstr>DH-1866</vt:lpstr>
      <vt:lpstr>SJI-1867</vt:lpstr>
      <vt:lpstr>1868</vt:lpstr>
      <vt:lpstr>SJI-1869</vt:lpstr>
      <vt:lpstr>DH-1870</vt:lpstr>
      <vt:lpstr>SJI-1871</vt:lpstr>
      <vt:lpstr>SJI-1872</vt:lpstr>
      <vt:lpstr>CTZ-1873</vt:lpstr>
      <vt:lpstr>1874</vt:lpstr>
      <vt:lpstr>SJI-1875</vt:lpstr>
      <vt:lpstr>SJI-1876</vt:lpstr>
      <vt:lpstr>SJI-1877</vt:lpstr>
      <vt:lpstr>SJI-1878</vt:lpstr>
      <vt:lpstr>1879</vt:lpstr>
      <vt:lpstr>1880</vt:lpstr>
      <vt:lpstr>SJI-1881</vt:lpstr>
      <vt:lpstr>SJI-1882</vt:lpstr>
      <vt:lpstr>ACM-1883</vt:lpstr>
      <vt:lpstr>ACM-1884</vt:lpstr>
      <vt:lpstr>DH-1885</vt:lpstr>
      <vt:lpstr>1886</vt:lpstr>
      <vt:lpstr>1887</vt:lpstr>
      <vt:lpstr>DH-1888</vt:lpstr>
      <vt:lpstr>SJI-1889</vt:lpstr>
      <vt:lpstr>SJI-1890</vt:lpstr>
      <vt:lpstr>ACM-1891</vt:lpstr>
      <vt:lpstr>1892</vt:lpstr>
      <vt:lpstr>ACM-1893</vt:lpstr>
      <vt:lpstr>ACM-1894</vt:lpstr>
      <vt:lpstr>DH-1895</vt:lpstr>
      <vt:lpstr>ACM-1896</vt:lpstr>
      <vt:lpstr>DH-1897</vt:lpstr>
      <vt:lpstr>SJI-1898</vt:lpstr>
      <vt:lpstr>DH-1899</vt:lpstr>
      <vt:lpstr>DH-1900</vt:lpstr>
      <vt:lpstr>1901</vt:lpstr>
      <vt:lpstr>SJI-1902</vt:lpstr>
      <vt:lpstr>SJI-1903</vt:lpstr>
      <vt:lpstr>SJI-1904</vt:lpstr>
      <vt:lpstr>ACM-1905</vt:lpstr>
      <vt:lpstr>SJI-1906</vt:lpstr>
      <vt:lpstr>1907</vt:lpstr>
      <vt:lpstr>DH-1908</vt:lpstr>
      <vt:lpstr>DH-1909</vt:lpstr>
      <vt:lpstr>SJI-1910</vt:lpstr>
      <vt:lpstr>SJI-1911</vt:lpstr>
      <vt:lpstr>DH-1912</vt:lpstr>
      <vt:lpstr>ACM-1913</vt:lpstr>
      <vt:lpstr>ACM-1914</vt:lpstr>
      <vt:lpstr>SJI-1915</vt:lpstr>
      <vt:lpstr>1916</vt:lpstr>
      <vt:lpstr>1917</vt:lpstr>
      <vt:lpstr>1918</vt:lpstr>
      <vt:lpstr>ACM-1919</vt:lpstr>
      <vt:lpstr>ACM-1920</vt:lpstr>
      <vt:lpstr>SJI-1921</vt:lpstr>
      <vt:lpstr>SJI-1922</vt:lpstr>
      <vt:lpstr>SJI-1923</vt:lpstr>
      <vt:lpstr>SJI-1924</vt:lpstr>
      <vt:lpstr>1925</vt:lpstr>
      <vt:lpstr>1926</vt:lpstr>
      <vt:lpstr>ACM-1927</vt:lpstr>
      <vt:lpstr>SJI-1928</vt:lpstr>
      <vt:lpstr>1929</vt:lpstr>
      <vt:lpstr>1930</vt:lpstr>
      <vt:lpstr>SJI-1931</vt:lpstr>
      <vt:lpstr>SJI-1932</vt:lpstr>
      <vt:lpstr>1933</vt:lpstr>
      <vt:lpstr>SJI-1934</vt:lpstr>
      <vt:lpstr>SJI-1935</vt:lpstr>
      <vt:lpstr>SJI-1936</vt:lpstr>
      <vt:lpstr>SJI-1937</vt:lpstr>
      <vt:lpstr>1938</vt:lpstr>
      <vt:lpstr>SJI-1939</vt:lpstr>
      <vt:lpstr>1940</vt:lpstr>
      <vt:lpstr>DH-1941</vt:lpstr>
      <vt:lpstr>SJI-1942</vt:lpstr>
      <vt:lpstr>ACM-1943</vt:lpstr>
      <vt:lpstr>SJI-1944</vt:lpstr>
      <vt:lpstr>1945</vt:lpstr>
      <vt:lpstr>SJI-1946</vt:lpstr>
      <vt:lpstr>1947</vt:lpstr>
      <vt:lpstr>1948</vt:lpstr>
      <vt:lpstr>1949</vt:lpstr>
      <vt:lpstr>DH-1950</vt:lpstr>
      <vt:lpstr>1951</vt:lpstr>
      <vt:lpstr>1952</vt:lpstr>
      <vt:lpstr>1953</vt:lpstr>
      <vt:lpstr>1954</vt:lpstr>
      <vt:lpstr>ACM-1955</vt:lpstr>
      <vt:lpstr>1956</vt:lpstr>
      <vt:lpstr>DH-1957</vt:lpstr>
      <vt:lpstr>1958</vt:lpstr>
      <vt:lpstr>1959</vt:lpstr>
      <vt:lpstr>SJI-1960</vt:lpstr>
      <vt:lpstr>SJI-1961</vt:lpstr>
      <vt:lpstr>SJI-1962</vt:lpstr>
      <vt:lpstr>SJI-1963</vt:lpstr>
      <vt:lpstr>ACM-1964</vt:lpstr>
      <vt:lpstr>ACM-1965</vt:lpstr>
      <vt:lpstr>DH-1966</vt:lpstr>
      <vt:lpstr>1967</vt:lpstr>
      <vt:lpstr>DH-1968</vt:lpstr>
      <vt:lpstr>1969</vt:lpstr>
      <vt:lpstr>ACM-1970</vt:lpstr>
      <vt:lpstr>SJI-1971</vt:lpstr>
      <vt:lpstr>1972</vt:lpstr>
      <vt:lpstr>ACM-1973</vt:lpstr>
      <vt:lpstr>1974</vt:lpstr>
      <vt:lpstr>SJI-1975</vt:lpstr>
      <vt:lpstr>1976</vt:lpstr>
      <vt:lpstr>1977</vt:lpstr>
      <vt:lpstr>1978</vt:lpstr>
      <vt:lpstr>1979</vt:lpstr>
      <vt:lpstr>1980</vt:lpstr>
      <vt:lpstr>1981</vt:lpstr>
      <vt:lpstr>ACM-1982</vt:lpstr>
      <vt:lpstr>ACM-1983</vt:lpstr>
      <vt:lpstr>1984</vt:lpstr>
      <vt:lpstr>1985</vt:lpstr>
      <vt:lpstr>ACM-1986</vt:lpstr>
      <vt:lpstr>CY-1987</vt:lpstr>
      <vt:lpstr>1988</vt:lpstr>
      <vt:lpstr>1989</vt:lpstr>
      <vt:lpstr>SJI-1990</vt:lpstr>
      <vt:lpstr>ACM-1991</vt:lpstr>
      <vt:lpstr>SJI-1992</vt:lpstr>
      <vt:lpstr>SJI-1993</vt:lpstr>
      <vt:lpstr>ACM-1994</vt:lpstr>
      <vt:lpstr>1995</vt:lpstr>
      <vt:lpstr>SJI-1996</vt:lpstr>
      <vt:lpstr>ACM-1997</vt:lpstr>
      <vt:lpstr>1998</vt:lpstr>
      <vt:lpstr>SJI-1999</vt:lpstr>
      <vt:lpstr>ACM-2000</vt:lpstr>
      <vt:lpstr>2001</vt:lpstr>
      <vt:lpstr>ACM-2002</vt:lpstr>
      <vt:lpstr>SJI-2003</vt:lpstr>
      <vt:lpstr>BASE DATOS</vt:lpstr>
      <vt:lpstr>OBRAS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Joseline Hortelano</dc:creator>
  <cp:lastModifiedBy>Joseline Hortelano</cp:lastModifiedBy>
  <cp:lastPrinted>2026-06-26T23:56:36Z</cp:lastPrinted>
  <dcterms:created xsi:type="dcterms:W3CDTF">2026-01-09T19:09:46Z</dcterms:created>
  <dcterms:modified xsi:type="dcterms:W3CDTF">2026-06-27T01:02:38Z</dcterms:modified>
</cp:coreProperties>
</file>