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81b1b2d406b422d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codeName="ThisWorkbook" hidePivotFieldList="1" defaultThemeVersion="166925"/>
  <xr:revisionPtr revIDLastSave="0" documentId="8_{8BDF2F45-B2E9-45A8-AEE3-29B6F007B389}" xr6:coauthVersionLast="47" xr6:coauthVersionMax="47" xr10:uidLastSave="{00000000-0000-0000-0000-000000000000}"/>
  <bookViews>
    <workbookView xWindow="-120" yWindow="-120" windowWidth="20730" windowHeight="11160" tabRatio="682" xr2:uid="{00000000-000D-0000-FFFF-FFFF00000000}"/>
  </bookViews>
  <sheets>
    <sheet name="DASHBOARD" sheetId="209" r:id="rId1"/>
    <sheet name="BASE PQ " sheetId="216" state="hidden" r:id="rId2"/>
    <sheet name="Grafico" sheetId="215" state="hidden" r:id="rId3"/>
    <sheet name="Hoja1" sheetId="208" state="hidden" r:id="rId4"/>
    <sheet name="Aux Vel." sheetId="211" state="hidden" r:id="rId5"/>
    <sheet name="Aux Vel x Prod" sheetId="213" state="hidden" r:id="rId6"/>
  </sheets>
  <externalReferences>
    <externalReference r:id="rId7"/>
  </externalReferences>
  <definedNames>
    <definedName name="CompanyContactsHeader">'[1]Datos de ejemplo'!$W$1</definedName>
    <definedName name="CompanyName">[1]Configurar!$C$7</definedName>
    <definedName name="DataDisplayed">"Ejemplo"</definedName>
    <definedName name="DatosExternos_1" localSheetId="1" hidden="1">'BASE PQ '!$A$1:$E$192</definedName>
    <definedName name="grp_FlechasGuía">"shp_FlechaCurva,txt_FlechasDeLaGuía,shp_FlechaRecta"</definedName>
    <definedName name="grp_Llave">"Otra línea de apertura,Línea de apertura"</definedName>
    <definedName name="grp_LlaveGuía">"shp_LlaveInferior,txt_LlaveDeLaGuía,shp_LlaveDeApertura"</definedName>
    <definedName name="grp_MásInformación">"Línea inferior,Grupo 113"</definedName>
    <definedName name="Impuestos_de_ventas">0.0825</definedName>
    <definedName name="SegmentaciónDeDatos_Año">#N/A</definedName>
    <definedName name="SegmentaciónDeDatos_Productor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16" l="1"/>
  <c r="F3" i="216"/>
  <c r="F4" i="216"/>
  <c r="F5" i="216"/>
  <c r="G5" i="216" s="1"/>
  <c r="F6" i="216"/>
  <c r="F7" i="216"/>
  <c r="F8" i="216"/>
  <c r="F9" i="216"/>
  <c r="F10" i="216"/>
  <c r="F11" i="216"/>
  <c r="F12" i="216"/>
  <c r="F13" i="216"/>
  <c r="F14" i="216"/>
  <c r="F15" i="216"/>
  <c r="F16" i="216"/>
  <c r="F17" i="216"/>
  <c r="F18" i="216"/>
  <c r="F19" i="216"/>
  <c r="F20" i="216"/>
  <c r="F21" i="216"/>
  <c r="F22" i="216"/>
  <c r="F23" i="216"/>
  <c r="F24" i="216"/>
  <c r="F25" i="216"/>
  <c r="F26" i="216"/>
  <c r="F27" i="216"/>
  <c r="F28" i="216"/>
  <c r="F29" i="216"/>
  <c r="F30" i="216"/>
  <c r="F31" i="216"/>
  <c r="F32" i="216"/>
  <c r="F33" i="216"/>
  <c r="F34" i="216"/>
  <c r="F35" i="216"/>
  <c r="F36" i="216"/>
  <c r="F37" i="216"/>
  <c r="F38" i="216"/>
  <c r="F39" i="216"/>
  <c r="F40" i="216"/>
  <c r="F41" i="216"/>
  <c r="F42" i="216"/>
  <c r="F43" i="216"/>
  <c r="F44" i="216"/>
  <c r="F45" i="216"/>
  <c r="F46" i="216"/>
  <c r="F47" i="216"/>
  <c r="F48" i="216"/>
  <c r="F49" i="216"/>
  <c r="F50" i="216"/>
  <c r="F51" i="216"/>
  <c r="F52" i="216"/>
  <c r="F53" i="216"/>
  <c r="F54" i="216"/>
  <c r="F55" i="216"/>
  <c r="F56" i="216"/>
  <c r="F57" i="216"/>
  <c r="F58" i="216"/>
  <c r="F59" i="216"/>
  <c r="F60" i="216"/>
  <c r="F61" i="216"/>
  <c r="F62" i="216"/>
  <c r="F63" i="216"/>
  <c r="F64" i="216"/>
  <c r="F65" i="216"/>
  <c r="F66" i="216"/>
  <c r="F67" i="216"/>
  <c r="F68" i="216"/>
  <c r="F69" i="216"/>
  <c r="F70" i="216"/>
  <c r="F71" i="216"/>
  <c r="F72" i="216"/>
  <c r="F73" i="216"/>
  <c r="F74" i="216"/>
  <c r="F75" i="216"/>
  <c r="F76" i="216"/>
  <c r="F77" i="216"/>
  <c r="F78" i="216"/>
  <c r="F79" i="216"/>
  <c r="F80" i="216"/>
  <c r="F81" i="216"/>
  <c r="F82" i="216"/>
  <c r="F83" i="216"/>
  <c r="F84" i="216"/>
  <c r="F85" i="216"/>
  <c r="F86" i="216"/>
  <c r="F87" i="216"/>
  <c r="F88" i="216"/>
  <c r="F89" i="216"/>
  <c r="F90" i="216"/>
  <c r="F91" i="216"/>
  <c r="F92" i="216"/>
  <c r="F93" i="216"/>
  <c r="F94" i="216"/>
  <c r="F95" i="216"/>
  <c r="F96" i="216"/>
  <c r="F97" i="216"/>
  <c r="F98" i="216"/>
  <c r="F99" i="216"/>
  <c r="F100" i="216"/>
  <c r="F101" i="216"/>
  <c r="F102" i="216"/>
  <c r="F103" i="216"/>
  <c r="F104" i="216"/>
  <c r="F105" i="216"/>
  <c r="F106" i="216"/>
  <c r="F107" i="216"/>
  <c r="F108" i="216"/>
  <c r="F109" i="216"/>
  <c r="F110" i="216"/>
  <c r="F111" i="216"/>
  <c r="F112" i="216"/>
  <c r="F113" i="216"/>
  <c r="F114" i="216"/>
  <c r="F115" i="216"/>
  <c r="F116" i="216"/>
  <c r="F117" i="216"/>
  <c r="F118" i="216"/>
  <c r="F119" i="216"/>
  <c r="F120" i="216"/>
  <c r="F121" i="216"/>
  <c r="F122" i="216"/>
  <c r="F123" i="216"/>
  <c r="F124" i="216"/>
  <c r="F125" i="216"/>
  <c r="F126" i="216"/>
  <c r="F127" i="216"/>
  <c r="F128" i="216"/>
  <c r="F129" i="216"/>
  <c r="F130" i="216"/>
  <c r="F131" i="216"/>
  <c r="F132" i="216"/>
  <c r="F133" i="216"/>
  <c r="F134" i="216"/>
  <c r="F135" i="216"/>
  <c r="F136" i="216"/>
  <c r="F137" i="216"/>
  <c r="F138" i="216"/>
  <c r="F139" i="216"/>
  <c r="F140" i="216"/>
  <c r="F141" i="216"/>
  <c r="F142" i="216"/>
  <c r="F143" i="216"/>
  <c r="F144" i="216"/>
  <c r="F145" i="216"/>
  <c r="F146" i="216"/>
  <c r="F147" i="216"/>
  <c r="F148" i="216"/>
  <c r="F149" i="216"/>
  <c r="F150" i="216"/>
  <c r="F151" i="216"/>
  <c r="F152" i="216"/>
  <c r="F153" i="216"/>
  <c r="F154" i="216"/>
  <c r="F155" i="216"/>
  <c r="F156" i="216"/>
  <c r="F157" i="216"/>
  <c r="F158" i="216"/>
  <c r="F159" i="216"/>
  <c r="F160" i="216"/>
  <c r="F161" i="216"/>
  <c r="F162" i="216"/>
  <c r="F163" i="216"/>
  <c r="F164" i="216"/>
  <c r="F165" i="216"/>
  <c r="F166" i="216"/>
  <c r="F167" i="216"/>
  <c r="F168" i="216"/>
  <c r="F169" i="216"/>
  <c r="F170" i="216"/>
  <c r="F171" i="216"/>
  <c r="F172" i="216"/>
  <c r="F173" i="216"/>
  <c r="F174" i="216"/>
  <c r="F175" i="216"/>
  <c r="F176" i="216"/>
  <c r="F177" i="216"/>
  <c r="F178" i="216"/>
  <c r="F179" i="216"/>
  <c r="F180" i="216"/>
  <c r="F181" i="216"/>
  <c r="F182" i="216"/>
  <c r="F183" i="216"/>
  <c r="F184" i="216"/>
  <c r="F185" i="216"/>
  <c r="F186" i="216"/>
  <c r="F187" i="216"/>
  <c r="F188" i="216"/>
  <c r="F189" i="216"/>
  <c r="F190" i="216"/>
  <c r="F191" i="216"/>
  <c r="F192" i="216"/>
  <c r="G2" i="216"/>
  <c r="G3" i="216"/>
  <c r="G4" i="216"/>
  <c r="G6" i="216"/>
  <c r="G7" i="216"/>
  <c r="G8" i="216"/>
  <c r="G9" i="216"/>
  <c r="G10" i="216"/>
  <c r="G11" i="216"/>
  <c r="G12" i="216"/>
  <c r="G13" i="216"/>
  <c r="G14" i="216"/>
  <c r="G15" i="216"/>
  <c r="G16" i="216"/>
  <c r="G17" i="216"/>
  <c r="G18" i="216"/>
  <c r="G19" i="216"/>
  <c r="G20" i="216"/>
  <c r="G21" i="216"/>
  <c r="G22" i="216"/>
  <c r="G23" i="216"/>
  <c r="G24" i="216"/>
  <c r="G25" i="216"/>
  <c r="G26" i="216"/>
  <c r="G27" i="216"/>
  <c r="G28" i="216"/>
  <c r="G29" i="216"/>
  <c r="G30" i="216"/>
  <c r="G31" i="216"/>
  <c r="G32" i="216"/>
  <c r="G33" i="216"/>
  <c r="G34" i="216"/>
  <c r="G35" i="216"/>
  <c r="G36" i="216"/>
  <c r="G37" i="216"/>
  <c r="G38" i="216"/>
  <c r="G39" i="216"/>
  <c r="G40" i="216"/>
  <c r="G41" i="216"/>
  <c r="G42" i="216"/>
  <c r="G43" i="216"/>
  <c r="G44" i="216"/>
  <c r="G45" i="216"/>
  <c r="G46" i="216"/>
  <c r="G47" i="216"/>
  <c r="G48" i="216"/>
  <c r="G49" i="216"/>
  <c r="G50" i="216"/>
  <c r="G51" i="216"/>
  <c r="G52" i="216"/>
  <c r="G53" i="216"/>
  <c r="G54" i="216"/>
  <c r="G55" i="216"/>
  <c r="G56" i="216"/>
  <c r="G57" i="216"/>
  <c r="G58" i="216"/>
  <c r="G59" i="216"/>
  <c r="G60" i="216"/>
  <c r="G61" i="216"/>
  <c r="G62" i="216"/>
  <c r="G63" i="216"/>
  <c r="G64" i="216"/>
  <c r="G65" i="216"/>
  <c r="G66" i="216"/>
  <c r="G67" i="216"/>
  <c r="G68" i="216"/>
  <c r="G69" i="216"/>
  <c r="G70" i="216"/>
  <c r="G71" i="216"/>
  <c r="G72" i="216"/>
  <c r="G73" i="216"/>
  <c r="G74" i="216"/>
  <c r="G75" i="216"/>
  <c r="G76" i="216"/>
  <c r="G77" i="216"/>
  <c r="G78" i="216"/>
  <c r="G79" i="216"/>
  <c r="G80" i="216"/>
  <c r="G81" i="216"/>
  <c r="G82" i="216"/>
  <c r="G83" i="216"/>
  <c r="G84" i="216"/>
  <c r="G85" i="216"/>
  <c r="G86" i="216"/>
  <c r="G87" i="216"/>
  <c r="G88" i="216"/>
  <c r="G89" i="216"/>
  <c r="G90" i="216"/>
  <c r="G91" i="216"/>
  <c r="G92" i="216"/>
  <c r="G93" i="216"/>
  <c r="G94" i="216"/>
  <c r="G95" i="216"/>
  <c r="G96" i="216"/>
  <c r="G97" i="216"/>
  <c r="G98" i="216"/>
  <c r="G99" i="216"/>
  <c r="G100" i="216"/>
  <c r="G101" i="216"/>
  <c r="G102" i="216"/>
  <c r="G103" i="216"/>
  <c r="G104" i="216"/>
  <c r="G105" i="216"/>
  <c r="G106" i="216"/>
  <c r="G107" i="216"/>
  <c r="G108" i="216"/>
  <c r="G109" i="216"/>
  <c r="G110" i="216"/>
  <c r="G111" i="216"/>
  <c r="G112" i="216"/>
  <c r="G113" i="216"/>
  <c r="G114" i="216"/>
  <c r="G115" i="216"/>
  <c r="G116" i="216"/>
  <c r="G117" i="216"/>
  <c r="G118" i="216"/>
  <c r="G119" i="216"/>
  <c r="G120" i="216"/>
  <c r="G121" i="216"/>
  <c r="G122" i="216"/>
  <c r="G123" i="216"/>
  <c r="G124" i="216"/>
  <c r="G125" i="216"/>
  <c r="G126" i="216"/>
  <c r="G127" i="216"/>
  <c r="G128" i="216"/>
  <c r="G129" i="216"/>
  <c r="G130" i="216"/>
  <c r="G131" i="216"/>
  <c r="G132" i="216"/>
  <c r="G133" i="216"/>
  <c r="G134" i="216"/>
  <c r="G135" i="216"/>
  <c r="G136" i="216"/>
  <c r="G137" i="216"/>
  <c r="G138" i="216"/>
  <c r="G139" i="216"/>
  <c r="G140" i="216"/>
  <c r="G141" i="216"/>
  <c r="G142" i="216"/>
  <c r="G143" i="216"/>
  <c r="G144" i="216"/>
  <c r="G145" i="216"/>
  <c r="G146" i="216"/>
  <c r="G147" i="216"/>
  <c r="G148" i="216"/>
  <c r="G149" i="216"/>
  <c r="G150" i="216"/>
  <c r="G151" i="216"/>
  <c r="G152" i="216"/>
  <c r="G153" i="216"/>
  <c r="G154" i="216"/>
  <c r="G155" i="216"/>
  <c r="G156" i="216"/>
  <c r="G157" i="216"/>
  <c r="G158" i="216"/>
  <c r="G159" i="216"/>
  <c r="G160" i="216"/>
  <c r="G161" i="216"/>
  <c r="G162" i="216"/>
  <c r="G163" i="216"/>
  <c r="G164" i="216"/>
  <c r="G165" i="216"/>
  <c r="G166" i="216"/>
  <c r="G167" i="216"/>
  <c r="G168" i="216"/>
  <c r="G169" i="216"/>
  <c r="G170" i="216"/>
  <c r="G171" i="216"/>
  <c r="G172" i="216"/>
  <c r="G173" i="216"/>
  <c r="G174" i="216"/>
  <c r="G175" i="216"/>
  <c r="G176" i="216"/>
  <c r="G177" i="216"/>
  <c r="G178" i="216"/>
  <c r="G179" i="216"/>
  <c r="G180" i="216"/>
  <c r="G181" i="216"/>
  <c r="G182" i="216"/>
  <c r="G183" i="216"/>
  <c r="G184" i="216"/>
  <c r="G185" i="216"/>
  <c r="G186" i="216"/>
  <c r="G187" i="216"/>
  <c r="G188" i="216"/>
  <c r="G189" i="216"/>
  <c r="G190" i="216"/>
  <c r="G191" i="216"/>
  <c r="G192" i="216"/>
  <c r="H2" i="216"/>
  <c r="H3" i="216"/>
  <c r="H4" i="216"/>
  <c r="H5" i="216"/>
  <c r="H6" i="216"/>
  <c r="H7" i="216"/>
  <c r="H8" i="216"/>
  <c r="H9" i="216"/>
  <c r="H10" i="216"/>
  <c r="H11" i="216"/>
  <c r="H12" i="216"/>
  <c r="H13" i="216"/>
  <c r="H14" i="216"/>
  <c r="H15" i="216"/>
  <c r="H16" i="216"/>
  <c r="H17" i="216"/>
  <c r="H18" i="216"/>
  <c r="H19" i="216"/>
  <c r="H20" i="216"/>
  <c r="H21" i="216"/>
  <c r="H22" i="216"/>
  <c r="H23" i="216"/>
  <c r="H24" i="216"/>
  <c r="H25" i="216"/>
  <c r="H26" i="216"/>
  <c r="H27" i="216"/>
  <c r="H28" i="216"/>
  <c r="H29" i="216"/>
  <c r="H30" i="216"/>
  <c r="H31" i="216"/>
  <c r="H32" i="216"/>
  <c r="H33" i="216"/>
  <c r="H34" i="216"/>
  <c r="H35" i="216"/>
  <c r="H36" i="216"/>
  <c r="H37" i="216"/>
  <c r="H38" i="216"/>
  <c r="H39" i="216"/>
  <c r="H40" i="216"/>
  <c r="H41" i="216"/>
  <c r="H42" i="216"/>
  <c r="H43" i="216"/>
  <c r="H44" i="216"/>
  <c r="H45" i="216"/>
  <c r="H46" i="216"/>
  <c r="H47" i="216"/>
  <c r="H48" i="216"/>
  <c r="H49" i="216"/>
  <c r="H50" i="216"/>
  <c r="H51" i="216"/>
  <c r="H52" i="216"/>
  <c r="H53" i="216"/>
  <c r="H54" i="216"/>
  <c r="H55" i="216"/>
  <c r="H56" i="216"/>
  <c r="H57" i="216"/>
  <c r="H58" i="216"/>
  <c r="H59" i="216"/>
  <c r="H60" i="216"/>
  <c r="H61" i="216"/>
  <c r="H62" i="216"/>
  <c r="H63" i="216"/>
  <c r="H64" i="216"/>
  <c r="H65" i="216"/>
  <c r="H66" i="216"/>
  <c r="H67" i="216"/>
  <c r="H68" i="216"/>
  <c r="H69" i="216"/>
  <c r="H70" i="216"/>
  <c r="H71" i="216"/>
  <c r="H72" i="216"/>
  <c r="H73" i="216"/>
  <c r="H74" i="216"/>
  <c r="H75" i="216"/>
  <c r="H76" i="216"/>
  <c r="H77" i="216"/>
  <c r="H78" i="216"/>
  <c r="H79" i="216"/>
  <c r="H80" i="216"/>
  <c r="H81" i="216"/>
  <c r="H82" i="216"/>
  <c r="H83" i="216"/>
  <c r="H84" i="216"/>
  <c r="H85" i="216"/>
  <c r="H86" i="216"/>
  <c r="H87" i="216"/>
  <c r="H88" i="216"/>
  <c r="H89" i="216"/>
  <c r="H90" i="216"/>
  <c r="H91" i="216"/>
  <c r="H92" i="216"/>
  <c r="H93" i="216"/>
  <c r="H94" i="216"/>
  <c r="H95" i="216"/>
  <c r="H96" i="216"/>
  <c r="H97" i="216"/>
  <c r="H98" i="216"/>
  <c r="H99" i="216"/>
  <c r="H100" i="216"/>
  <c r="H101" i="216"/>
  <c r="H102" i="216"/>
  <c r="H103" i="216"/>
  <c r="H104" i="216"/>
  <c r="H105" i="216"/>
  <c r="H106" i="216"/>
  <c r="H107" i="216"/>
  <c r="H108" i="216"/>
  <c r="H109" i="216"/>
  <c r="H110" i="216"/>
  <c r="H111" i="216"/>
  <c r="H112" i="216"/>
  <c r="H113" i="216"/>
  <c r="H114" i="216"/>
  <c r="H115" i="216"/>
  <c r="H116" i="216"/>
  <c r="H117" i="216"/>
  <c r="H118" i="216"/>
  <c r="H119" i="216"/>
  <c r="H120" i="216"/>
  <c r="H121" i="216"/>
  <c r="H122" i="216"/>
  <c r="H123" i="216"/>
  <c r="H124" i="216"/>
  <c r="H125" i="216"/>
  <c r="H126" i="216"/>
  <c r="H127" i="216"/>
  <c r="H128" i="216"/>
  <c r="H129" i="216"/>
  <c r="H130" i="216"/>
  <c r="H131" i="216"/>
  <c r="H132" i="216"/>
  <c r="H133" i="216"/>
  <c r="H134" i="216"/>
  <c r="H135" i="216"/>
  <c r="H136" i="216"/>
  <c r="H137" i="216"/>
  <c r="H138" i="216"/>
  <c r="H139" i="216"/>
  <c r="H140" i="216"/>
  <c r="H141" i="216"/>
  <c r="H142" i="216"/>
  <c r="H143" i="216"/>
  <c r="H144" i="216"/>
  <c r="H145" i="216"/>
  <c r="H146" i="216"/>
  <c r="H147" i="216"/>
  <c r="H148" i="216"/>
  <c r="H149" i="216"/>
  <c r="H150" i="216"/>
  <c r="H151" i="216"/>
  <c r="H152" i="216"/>
  <c r="H153" i="216"/>
  <c r="H154" i="216"/>
  <c r="H155" i="216"/>
  <c r="H156" i="216"/>
  <c r="H157" i="216"/>
  <c r="H158" i="216"/>
  <c r="H159" i="216"/>
  <c r="H160" i="216"/>
  <c r="H161" i="216"/>
  <c r="H162" i="216"/>
  <c r="H163" i="216"/>
  <c r="H164" i="216"/>
  <c r="H165" i="216"/>
  <c r="H166" i="216"/>
  <c r="H167" i="216"/>
  <c r="H168" i="216"/>
  <c r="H169" i="216"/>
  <c r="H170" i="216"/>
  <c r="H171" i="216"/>
  <c r="H172" i="216"/>
  <c r="H173" i="216"/>
  <c r="H174" i="216"/>
  <c r="H175" i="216"/>
  <c r="H176" i="216"/>
  <c r="H177" i="216"/>
  <c r="H178" i="216"/>
  <c r="H179" i="216"/>
  <c r="H180" i="216"/>
  <c r="H181" i="216"/>
  <c r="H182" i="216"/>
  <c r="H183" i="216"/>
  <c r="H184" i="216"/>
  <c r="H185" i="216"/>
  <c r="H186" i="216"/>
  <c r="H187" i="216"/>
  <c r="H188" i="216"/>
  <c r="H189" i="216"/>
  <c r="H190" i="216"/>
  <c r="H191" i="216"/>
  <c r="H192" i="216"/>
  <c r="U8" i="213"/>
  <c r="U8" i="211"/>
  <c r="C10" i="213"/>
  <c r="N3" i="208"/>
  <c r="C10" i="211" l="1"/>
  <c r="C12" i="211" s="1"/>
  <c r="C14" i="211" s="1"/>
  <c r="C12" i="213"/>
  <c r="C14" i="21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CAF91-E60D-4A02-B72E-593A32F6CAE6}" keepAlive="1" name="Consulta - REPORTE AUTOMOTOR" description="Conexión a la consulta 'REPORTE AUTOMOTOR' en el libro." type="5" refreshedVersion="7" background="1" saveData="1">
    <dbPr connection="Provider=Microsoft.Mashup.OleDb.1;Data Source=$Workbook$;Location=REPORTE AUTOMOTOR;Extended Properties=&quot;&quot;" command="SELECT * FROM [REPORTE AUTOMOTOR]"/>
  </connection>
</connections>
</file>

<file path=xl/sharedStrings.xml><?xml version="1.0" encoding="utf-8"?>
<sst xmlns="http://schemas.openxmlformats.org/spreadsheetml/2006/main" count="907" uniqueCount="104">
  <si>
    <t>Producto</t>
  </si>
  <si>
    <t>Cantidad</t>
  </si>
  <si>
    <t>Total</t>
  </si>
  <si>
    <t>Año</t>
  </si>
  <si>
    <t>Etiquetas de fila</t>
  </si>
  <si>
    <t>Total general</t>
  </si>
  <si>
    <t>Suma de Cantidad</t>
  </si>
  <si>
    <t>Productor</t>
  </si>
  <si>
    <t>Compañía</t>
  </si>
  <si>
    <t>Meta a alcanzar</t>
  </si>
  <si>
    <t>DASHBOARD PAS - GENERAL PAZ</t>
  </si>
  <si>
    <t>AHUMADA, SILVINA</t>
  </si>
  <si>
    <t>AUTOMOTORES BERTINI</t>
  </si>
  <si>
    <t>BARBOSA, NOELIA</t>
  </si>
  <si>
    <t>COLOMBI, NATALIA</t>
  </si>
  <si>
    <t>FORMINI, ANGIE</t>
  </si>
  <si>
    <t>JOAQUIN, RUTH</t>
  </si>
  <si>
    <t>LOPEZ, ABEL</t>
  </si>
  <si>
    <t xml:space="preserve">MANZANELLI, FLOR </t>
  </si>
  <si>
    <t>MENDEZ, ERNESTO</t>
  </si>
  <si>
    <t>RUIZ, ALEJANDRA</t>
  </si>
  <si>
    <t xml:space="preserve">AVILA, VERONICA </t>
  </si>
  <si>
    <t xml:space="preserve">BARRALE, JAVIER </t>
  </si>
  <si>
    <t xml:space="preserve">BARBONA, MARIBE </t>
  </si>
  <si>
    <t xml:space="preserve">BUSTOS, MARCELO </t>
  </si>
  <si>
    <t xml:space="preserve">GALINDEZ, JOSE </t>
  </si>
  <si>
    <t>TRIUNFO</t>
  </si>
  <si>
    <t>RIVADAVIA</t>
  </si>
  <si>
    <t>SANCOR</t>
  </si>
  <si>
    <t>RUS</t>
  </si>
  <si>
    <t xml:space="preserve">ARRIOLA, MIRNA </t>
  </si>
  <si>
    <t xml:space="preserve">BAZAN, ANALIA </t>
  </si>
  <si>
    <t>BUENDIA, PAMELA</t>
  </si>
  <si>
    <t>DIPPERT, MAURO</t>
  </si>
  <si>
    <t>FERREYRA, NADIR</t>
  </si>
  <si>
    <t xml:space="preserve">FINI, EZEQUIEL </t>
  </si>
  <si>
    <t xml:space="preserve">GANDIA, BELEN </t>
  </si>
  <si>
    <t xml:space="preserve">LUCHIÑSKI, JORGE </t>
  </si>
  <si>
    <t>MARACATO, ANDRES</t>
  </si>
  <si>
    <t xml:space="preserve">MARTINEZ, DIEGO </t>
  </si>
  <si>
    <t xml:space="preserve">MARTINEZ, JUAN JOSE </t>
  </si>
  <si>
    <t>MONDINO, CAROLINA</t>
  </si>
  <si>
    <t>MONTIEL, DIMA</t>
  </si>
  <si>
    <t>MORI, VANESA</t>
  </si>
  <si>
    <t xml:space="preserve">MORICONI, ADRIAN </t>
  </si>
  <si>
    <t xml:space="preserve">OCAMPO, GISELA </t>
  </si>
  <si>
    <t>PARTEMI, GERMAN</t>
  </si>
  <si>
    <t xml:space="preserve">RAPONI, SERGIO </t>
  </si>
  <si>
    <t xml:space="preserve">REINARES, FLAVIO </t>
  </si>
  <si>
    <t>REYNA, ANA</t>
  </si>
  <si>
    <t>RODRIGUEZ MARIA JOSE</t>
  </si>
  <si>
    <t xml:space="preserve">RODRIGUEZ, JUAN MANUEL </t>
  </si>
  <si>
    <t>SALVADOR, JOAQUIN</t>
  </si>
  <si>
    <t xml:space="preserve">SANCHEZ, FABIAN </t>
  </si>
  <si>
    <t>SCHIRADO, ROQUE</t>
  </si>
  <si>
    <t>SPONGIA, JAVIER</t>
  </si>
  <si>
    <t xml:space="preserve">STRICKER, OSVALDO </t>
  </si>
  <si>
    <t xml:space="preserve">TORRES, SERGIO </t>
  </si>
  <si>
    <t xml:space="preserve">WEISSBEIN, FEDERICO </t>
  </si>
  <si>
    <t xml:space="preserve">ZAGALIA, GUILLERMO </t>
  </si>
  <si>
    <t xml:space="preserve">ZORZENON, OMAR </t>
  </si>
  <si>
    <t xml:space="preserve">BORNANCINI, CACHO </t>
  </si>
  <si>
    <t>DEGIUSTI FLORENCIA</t>
  </si>
  <si>
    <t>RASELLI, ANA</t>
  </si>
  <si>
    <t>BARRERA, MARCELA</t>
  </si>
  <si>
    <t>CACERES, GIMENA</t>
  </si>
  <si>
    <t>ZORZENON OMAR 16536</t>
  </si>
  <si>
    <t>BARBONA MARIBE 17661</t>
  </si>
  <si>
    <t>BARBERIS  FLORENCIA</t>
  </si>
  <si>
    <t xml:space="preserve">EL NORTE </t>
  </si>
  <si>
    <t>Meta</t>
  </si>
  <si>
    <t>% Meta</t>
  </si>
  <si>
    <t>MEJORES PRODUCTORES</t>
  </si>
  <si>
    <t>POLIZAS</t>
  </si>
  <si>
    <t>PRODUCTOR</t>
  </si>
  <si>
    <t>PRODUCTORES A TRABAJAR</t>
  </si>
  <si>
    <t>COMPAÑÍA</t>
  </si>
  <si>
    <t>POR COMPAÑÍA</t>
  </si>
  <si>
    <t>Promedio de Meta</t>
  </si>
  <si>
    <t xml:space="preserve">Cantidad </t>
  </si>
  <si>
    <t>Promedio de Total</t>
  </si>
  <si>
    <t>META</t>
  </si>
  <si>
    <t>Rango</t>
  </si>
  <si>
    <t>Valores Divisibles</t>
  </si>
  <si>
    <t>Muy Mal</t>
  </si>
  <si>
    <t>Mal</t>
  </si>
  <si>
    <t>Regular</t>
  </si>
  <si>
    <t>Bueno</t>
  </si>
  <si>
    <t>Muy bueno</t>
  </si>
  <si>
    <t xml:space="preserve">Valor </t>
  </si>
  <si>
    <t>Antes</t>
  </si>
  <si>
    <t>Puntero</t>
  </si>
  <si>
    <t>Ancho</t>
  </si>
  <si>
    <t>Después</t>
  </si>
  <si>
    <t>Columna1</t>
  </si>
  <si>
    <t>Columna2</t>
  </si>
  <si>
    <t>Etiquetas de columna</t>
  </si>
  <si>
    <t>Analía Martinez</t>
  </si>
  <si>
    <t>Fabian Acevedo</t>
  </si>
  <si>
    <t>Karina Rodriguez</t>
  </si>
  <si>
    <t>Laura Cordoba</t>
  </si>
  <si>
    <t>Matias Grzybowsky</t>
  </si>
  <si>
    <t>OBJETIVO POR PRODUCTOR</t>
  </si>
  <si>
    <t>OBJETIVO GENERAL HASTA LA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</si>
</sst>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\ &quot;€&quot;;[Red]\-#,##0\ &quot;€&quot;"/>
    <numFmt numFmtId="165" formatCode="&quot;$&quot;#,##0_);\(&quot;$&quot;#,##0\)"/>
    <numFmt numFmtId="166" formatCode="&quot;$&quot;#,##0_);[Red]\(&quot;$&quot;#,##0\)"/>
    <numFmt numFmtId="167" formatCode="_(* #,##0.00_);_(* \(#,##0.00\);_(* &quot;-&quot;??_);_(@_)"/>
    <numFmt numFmtId="168" formatCode="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4" tint="0.39994506668294322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421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 applyFill="0" applyBorder="0"/>
    <xf numFmtId="0" fontId="6" fillId="0" borderId="0" applyFill="0" applyBorder="0">
      <alignment wrapText="1"/>
    </xf>
    <xf numFmtId="0" fontId="7" fillId="0" borderId="0" applyFill="0" applyBorder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12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6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8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4" fillId="0" borderId="0" applyBorder="0" applyProtection="0">
      <alignment horizontal="left"/>
    </xf>
    <xf numFmtId="0" fontId="15" fillId="2" borderId="0" applyNumberFormat="0" applyBorder="0" applyProtection="0">
      <alignment horizontal="left" indent="1"/>
    </xf>
    <xf numFmtId="0" fontId="3" fillId="0" borderId="0"/>
    <xf numFmtId="16" fontId="16" fillId="0" borderId="0" applyFont="0" applyFill="0" applyBorder="0" applyAlignment="0">
      <alignment horizontal="left"/>
    </xf>
    <xf numFmtId="165" fontId="3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7" fillId="0" borderId="0">
      <alignment vertical="center"/>
    </xf>
    <xf numFmtId="0" fontId="18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11" borderId="0" xfId="0" applyFont="1" applyFill="1"/>
    <xf numFmtId="0" fontId="7" fillId="0" borderId="10" xfId="29" applyBorder="1"/>
    <xf numFmtId="0" fontId="7" fillId="0" borderId="0" xfId="29"/>
    <xf numFmtId="2" fontId="0" fillId="0" borderId="0" xfId="44" applyNumberFormat="1" applyFont="1"/>
    <xf numFmtId="2" fontId="7" fillId="0" borderId="10" xfId="29" applyNumberFormat="1" applyBorder="1"/>
    <xf numFmtId="0" fontId="7" fillId="0" borderId="0" xfId="29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7" fillId="0" borderId="0" xfId="29" applyNumberFormat="1" applyFill="1"/>
    <xf numFmtId="10" fontId="7" fillId="0" borderId="0" xfId="44" applyNumberFormat="1" applyFill="1"/>
    <xf numFmtId="0" fontId="0" fillId="9" borderId="0" xfId="0" applyFill="1" applyBorder="1" applyAlignment="1">
      <alignment horizontal="center"/>
    </xf>
    <xf numFmtId="0" fontId="19" fillId="8" borderId="0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/>
    </xf>
    <xf numFmtId="0" fontId="21" fillId="7" borderId="0" xfId="0" applyFont="1" applyFill="1" applyAlignment="1">
      <alignment horizontal="center"/>
    </xf>
  </cellXfs>
  <cellStyles count="45">
    <cellStyle name="Año" xfId="24" xr:uid="{00000000-0005-0000-0000-000028000000}"/>
    <cellStyle name="Borde inferior" xfId="13" xr:uid="{00000000-0005-0000-0000-000000000000}"/>
    <cellStyle name="Borde inferior verde" xfId="14" xr:uid="{00000000-0005-0000-0000-000001000000}"/>
    <cellStyle name="Borde inferior verde derecho" xfId="22" xr:uid="{00000000-0005-0000-0000-000021000000}"/>
    <cellStyle name="Borde inferior verde izquierdo" xfId="19" xr:uid="{00000000-0005-0000-0000-000015000000}"/>
    <cellStyle name="Borde izquierdo" xfId="18" xr:uid="{00000000-0005-0000-0000-000014000000}"/>
    <cellStyle name="Borde naranja" xfId="21" xr:uid="{00000000-0005-0000-0000-00001F000000}"/>
    <cellStyle name="Borde naranja 2" xfId="31" xr:uid="{00000000-0005-0000-0000-000020000000}"/>
    <cellStyle name="Borde verde derecho" xfId="23" xr:uid="{00000000-0005-0000-0000-000022000000}"/>
    <cellStyle name="Borde verde izquierdo" xfId="20" xr:uid="{00000000-0005-0000-0000-000016000000}"/>
    <cellStyle name="Celda amarilla" xfId="25" xr:uid="{00000000-0005-0000-0000-000029000000}"/>
    <cellStyle name="Celda amarilla 2" xfId="28" xr:uid="{00000000-0005-0000-0000-00002A000000}"/>
    <cellStyle name="Celda gris" xfId="16" xr:uid="{00000000-0005-0000-0000-000009000000}"/>
    <cellStyle name="Celda gris 2" xfId="27" xr:uid="{00000000-0005-0000-0000-00000A000000}"/>
    <cellStyle name="Columna de texto Z-A" xfId="6" xr:uid="{00000000-0005-0000-0000-00002B000000}"/>
    <cellStyle name="Coma 2" xfId="41" xr:uid="{00000000-0005-0000-0000-000002000000}"/>
    <cellStyle name="Encabezado 1" xfId="11" builtinId="16" customBuiltin="1"/>
    <cellStyle name="Encabezado 1 2" xfId="4" xr:uid="{00000000-0005-0000-0000-00000C000000}"/>
    <cellStyle name="Encabezado 2 2" xfId="5" xr:uid="{00000000-0005-0000-0000-00000E000000}"/>
    <cellStyle name="Encabezado 3 2" xfId="26" xr:uid="{00000000-0005-0000-0000-000010000000}"/>
    <cellStyle name="Encabezado 4" xfId="12" builtinId="19" customBuiltin="1"/>
    <cellStyle name="Fecha" xfId="15" xr:uid="{00000000-0005-0000-0000-000006000000}"/>
    <cellStyle name="Fecha 2" xfId="36" xr:uid="{00000000-0005-0000-0000-000007000000}"/>
    <cellStyle name="Hipervínculo" xfId="8" builtinId="8" customBuiltin="1"/>
    <cellStyle name="Hipervínculo visitado" xfId="9" builtinId="9" customBuiltin="1"/>
    <cellStyle name="Moneda" xfId="10" builtinId="4" customBuiltin="1"/>
    <cellStyle name="Moneda 2" xfId="37" xr:uid="{00000000-0005-0000-0000-000004000000}"/>
    <cellStyle name="Moneda 2 2" xfId="39" xr:uid="{00000000-0005-0000-0000-000005000000}"/>
    <cellStyle name="Normal" xfId="0" builtinId="0" customBuiltin="1"/>
    <cellStyle name="Normal 2" xfId="2" xr:uid="{00000000-0005-0000-0000-000018000000}"/>
    <cellStyle name="Normal 3" xfId="29" xr:uid="{00000000-0005-0000-0000-000019000000}"/>
    <cellStyle name="Normal 4" xfId="30" xr:uid="{00000000-0005-0000-0000-00001A000000}"/>
    <cellStyle name="Normal 5" xfId="32" xr:uid="{00000000-0005-0000-0000-00001B000000}"/>
    <cellStyle name="Normal 5 2" xfId="35" xr:uid="{00000000-0005-0000-0000-00001C000000}"/>
    <cellStyle name="Normal 5 2 2" xfId="40" xr:uid="{00000000-0005-0000-0000-00001D000000}"/>
    <cellStyle name="Normal 5 3" xfId="38" xr:uid="{00000000-0005-0000-0000-00001E000000}"/>
    <cellStyle name="Normal 6" xfId="42" xr:uid="{99669FB6-260B-4452-A260-403589B05058}"/>
    <cellStyle name="Porcentaje" xfId="44" builtinId="5"/>
    <cellStyle name="Resaltar" xfId="17" xr:uid="{00000000-0005-0000-0000-000012000000}"/>
    <cellStyle name="Texto de inicio" xfId="1" xr:uid="{00000000-0005-0000-0000-000023000000}"/>
    <cellStyle name="Título" xfId="7" builtinId="15" customBuiltin="1"/>
    <cellStyle name="Título 2" xfId="3" builtinId="17" customBuiltin="1"/>
    <cellStyle name="Título 2 2" xfId="43" xr:uid="{4CB059E6-164A-4EEE-B782-7D46D50E6EFE}"/>
    <cellStyle name="Título 3" xfId="33" builtinId="18" customBuiltin="1"/>
    <cellStyle name="Título 4" xfId="34" xr:uid="{00000000-0005-0000-0000-000027000000}"/>
  </cellStyles>
  <dxfs count="3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</dxf>
    <dxf>
      <numFmt numFmtId="1" formatCode="0"/>
    </dxf>
    <dxf>
      <numFmt numFmtId="14" formatCode="0.00%"/>
      <fill>
        <patternFill patternType="none">
          <fgColor indexed="64"/>
          <bgColor indexed="65"/>
        </patternFill>
      </fill>
    </dxf>
    <dxf>
      <numFmt numFmtId="14" formatCode="0.00%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ont>
        <b/>
        <sz val="11"/>
        <color theme="1"/>
      </font>
      <fill>
        <patternFill>
          <bgColor rgb="FFFFC000"/>
        </patternFill>
      </fill>
    </dxf>
    <dxf>
      <fill>
        <patternFill patternType="solid">
          <fgColor theme="0"/>
          <bgColor theme="9" tint="0.59996337778862885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  <fill>
        <patternFill>
          <bgColor rgb="FF92D050"/>
        </patternFill>
      </fill>
    </dxf>
    <dxf>
      <fill>
        <patternFill patternType="solid">
          <fgColor theme="0"/>
          <bgColor rgb="FFFFC00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7" defaultTableStyle="TableStyleMedium2" defaultPivotStyle="PivotStyleLight16">
    <tableStyle name="Estilo de escala de tiempo 1" pivot="0" table="0" count="8" xr9:uid="{458DC9CD-8AB8-47E6-8B51-8D1545792203}">
      <tableStyleElement type="wholeTable" dxfId="35"/>
      <tableStyleElement type="headerRow" dxfId="34"/>
    </tableStyle>
    <tableStyle name="Estilo de escala de tiempo 2" pivot="0" table="0" count="9" xr9:uid="{3D4D23F9-3794-4008-BE99-1E1ECBD1E8E2}">
      <tableStyleElement type="wholeTable" dxfId="33"/>
      <tableStyleElement type="headerRow" dxfId="32"/>
    </tableStyle>
    <tableStyle name="Estilo de segmentación de datos 1" pivot="0" table="0" count="1" xr9:uid="{3D17B2BD-3B84-4E3F-805B-32FAB07B8032}">
      <tableStyleElement type="headerRow" dxfId="31"/>
    </tableStyle>
    <tableStyle name="Estilo de segmentación de datos 2" pivot="0" table="0" count="1" xr9:uid="{B7418B1C-20BC-4CAA-8805-16907F9953B1}"/>
    <tableStyle name="Estilo de segmentación de datos 3" pivot="0" table="0" count="2" xr9:uid="{98855260-8542-46E8-BD45-DCD3E0D3E736}">
      <tableStyleElement type="headerRow" dxfId="30"/>
    </tableStyle>
    <tableStyle name="Estilo Tabla Personalizado" pivot="0" count="2" xr9:uid="{00000000-0011-0000-FFFF-FFFF00000000}">
      <tableStyleElement type="headerRow" dxfId="29"/>
      <tableStyleElement type="firstRowStripe" dxfId="28"/>
    </tableStyle>
    <tableStyle name="Estilo Tabla Excel" pivot="0" count="7" xr9:uid="{00000000-0011-0000-FFFF-FFFF01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colors>
    <mruColors>
      <color rgb="FF00421F"/>
      <color rgb="FF1E7346"/>
      <color rgb="FF226C3B"/>
      <color rgb="FFF4B183"/>
      <color rgb="FFFF9900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rgb="FF226C3B"/>
            </patternFill>
          </fill>
        </dxf>
        <dxf>
          <fill>
            <patternFill>
              <fgColor rgb="FF00421F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ción de datos 1"/>
        <x14:slicerStyle name="Estilo de segmentación de datos 2">
          <x14:slicerStyleElements>
            <x14:slicerStyleElement type="selectedItemWithData" dxfId="1"/>
          </x14:slicerStyleElements>
        </x14:slicerStyle>
        <x14:slicerStyle name="Estilo de segmentación de datos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A0A4C193-F2C1-4fcb-8827-314CF55A85BB}">
      <x15:dxfs count="13">
        <dxf>
          <fill>
            <patternFill>
              <bgColor theme="1" tint="4.9989318521683403E-2"/>
            </patternFill>
          </fill>
        </dxf>
        <dxf>
          <fill>
            <patternFill patternType="solid">
              <fgColor theme="0" tint="-0.14996795556505021"/>
              <bgColor theme="0"/>
            </patternFill>
          </fill>
        </dxf>
        <dxf>
          <fill>
            <patternFill patternType="solid">
              <fgColor theme="0"/>
              <bgColor theme="9" tint="-0.24994659260841701"/>
            </patternFill>
          </fill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9"/>
            <color auto="1"/>
            <name val="Calibri"/>
            <family val="2"/>
            <scheme val="minor"/>
          </font>
        </dxf>
        <dxf>
          <font>
            <sz val="10"/>
            <color rgb="FF00421F"/>
            <name val="Calibri"/>
            <family val="2"/>
            <scheme val="minor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rgb="FF00421F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</x15:timelineStyleElements>
        </x15:timelineStyle>
        <x15:timelineStyle name="Estilo de escala de tiempo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A-4CDC-9BB4-417AAFD5701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A-4CDC-9BB4-417AAFD5701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9A-4CDC-9BB4-417AAFD57015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9A-4CDC-9BB4-417AAFD57015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9A-4CDC-9BB4-417AAFD57015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9A-4CDC-9BB4-417AAFD57015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9A-4CDC-9BB4-417AAFD57015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59A-4CDC-9BB4-417AAFD57015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9A-4CDC-9BB4-417AAFD57015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9A-4CDC-9BB4-417AAFD5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A-4B63-9E16-295F4A38390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A-4B63-9E16-295F4A3839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7A-4B63-9E16-295F4A383906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7A-4B63-9E16-295F4A383906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7A-4B63-9E16-295F4A383906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7A-4B63-9E16-295F4A383906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67A-4B63-9E16-295F4A38390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67A-4B63-9E16-295F4A383906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67A-4B63-9E16-295F4A383906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17.415880184274982</c:v>
                </c:pt>
                <c:pt idx="1">
                  <c:v>3</c:v>
                </c:pt>
                <c:pt idx="2">
                  <c:v>179.58411981572502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67A-4B63-9E16-295F4A38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34925" cap="rnd">
            <a:solidFill>
              <a:schemeClr val="accent1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34925" cap="rnd">
            <a:solidFill>
              <a:schemeClr val="accent2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34925" cap="rnd">
            <a:solidFill>
              <a:schemeClr val="accent3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34925" cap="rnd">
            <a:solidFill>
              <a:schemeClr val="accent4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34925" cap="rnd">
            <a:solidFill>
              <a:schemeClr val="accent5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34925" cap="rnd">
            <a:solidFill>
              <a:schemeClr val="accent6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3492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3492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3492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3492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3492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34925" cap="rnd">
            <a:solidFill>
              <a:schemeClr val="accent1">
                <a:lumMod val="8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34925" cap="rnd">
            <a:solidFill>
              <a:schemeClr val="accent2">
                <a:lumMod val="8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34925" cap="rnd">
            <a:solidFill>
              <a:schemeClr val="accent3">
                <a:lumMod val="8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34925" cap="rnd">
            <a:solidFill>
              <a:schemeClr val="accent4">
                <a:lumMod val="8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34925" cap="rnd">
            <a:solidFill>
              <a:schemeClr val="accent5">
                <a:lumMod val="8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34925" cap="rnd">
            <a:solidFill>
              <a:schemeClr val="accent6">
                <a:lumMod val="8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3492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3492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3492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3492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3492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3492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34925" cap="rnd">
            <a:solidFill>
              <a:schemeClr val="accent1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34925" cap="rnd">
            <a:solidFill>
              <a:schemeClr val="accent2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34925" cap="rnd">
            <a:solidFill>
              <a:schemeClr val="accent3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34925" cap="rnd">
            <a:solidFill>
              <a:schemeClr val="accent4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34925" cap="rnd">
            <a:solidFill>
              <a:schemeClr val="accent5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34925" cap="rnd">
            <a:solidFill>
              <a:schemeClr val="accent6">
                <a:lumMod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34925" cap="rnd">
            <a:solidFill>
              <a:schemeClr val="accent1">
                <a:lumMod val="70000"/>
                <a:lumOff val="3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34925" cap="rnd">
            <a:solidFill>
              <a:schemeClr val="accent2">
                <a:lumMod val="70000"/>
                <a:lumOff val="3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34925" cap="rnd">
            <a:solidFill>
              <a:schemeClr val="accent3">
                <a:lumMod val="70000"/>
                <a:lumOff val="3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34925" cap="rnd">
            <a:solidFill>
              <a:schemeClr val="accent4">
                <a:lumMod val="70000"/>
                <a:lumOff val="3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34925" cap="rnd">
            <a:solidFill>
              <a:schemeClr val="accent5">
                <a:lumMod val="70000"/>
                <a:lumOff val="3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34925" cap="rnd">
            <a:solidFill>
              <a:schemeClr val="accent6">
                <a:lumMod val="70000"/>
                <a:lumOff val="3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4925" cap="rnd">
            <a:solidFill>
              <a:schemeClr val="accent1">
                <a:lumMod val="7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34925" cap="rnd">
            <a:solidFill>
              <a:schemeClr val="accent2">
                <a:lumMod val="7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34925" cap="rnd">
            <a:solidFill>
              <a:schemeClr val="accent3">
                <a:lumMod val="7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34925" cap="rnd">
            <a:solidFill>
              <a:schemeClr val="accent4">
                <a:lumMod val="7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34925" cap="rnd">
            <a:solidFill>
              <a:schemeClr val="accent5">
                <a:lumMod val="7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34925" cap="rnd">
            <a:solidFill>
              <a:schemeClr val="accent6">
                <a:lumMod val="7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34925" cap="rnd">
            <a:solidFill>
              <a:schemeClr val="accent1">
                <a:lumMod val="50000"/>
                <a:lumOff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34925" cap="rnd">
            <a:solidFill>
              <a:schemeClr val="accent2">
                <a:lumMod val="50000"/>
                <a:lumOff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34925" cap="rnd">
            <a:solidFill>
              <a:schemeClr val="accent3">
                <a:lumMod val="50000"/>
                <a:lumOff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34925" cap="rnd">
            <a:solidFill>
              <a:schemeClr val="accent4">
                <a:lumMod val="50000"/>
                <a:lumOff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34925" cap="rnd">
            <a:solidFill>
              <a:schemeClr val="accent5">
                <a:lumMod val="50000"/>
                <a:lumOff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34925" cap="rnd">
            <a:solidFill>
              <a:schemeClr val="accent6">
                <a:lumMod val="50000"/>
                <a:lumOff val="5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AHUMADA, SILVINA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3-4B2B-B741-193BD105A6B8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ARRIOLA, MIRNA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E9B-4E44-977A-0B11B17AE868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AUTOMOTORES BERTINI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E9B-4E44-977A-0B11B17AE868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AVILA, VERONICA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E9B-4E44-977A-0B11B17AE868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BARBERIS  FLORENCIA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E9B-4E44-977A-0B11B17AE868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BARBONA MARIBE 17661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E9B-4E44-977A-0B11B17AE868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BARBONA, MARIBE 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E9B-4E44-977A-0B11B17AE868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BARBOSA, NOELIA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E9B-4E44-977A-0B11B17AE868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BARRALE, JAVIER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E9B-4E44-977A-0B11B17AE868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BARRERA, MARCELA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E9B-4E44-977A-0B11B17AE868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BAZAN, ANALIA 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E9B-4E44-977A-0B11B17AE868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BORNANCINI, CACHO 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E9B-4E44-977A-0B11B17AE868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BUENDIA, PAMELA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E9B-4E44-977A-0B11B17AE868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BUSTOS, MARCELO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E9B-4E44-977A-0B11B17AE868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CACERES, GIMENA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E9B-4E44-977A-0B11B17AE868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COLOMBI, NATALIA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E9B-4E44-977A-0B11B17AE868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DEGIUSTI FLORENCIA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E9B-4E44-977A-0B11B17AE868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DIPPERT, MAURO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E9B-4E44-977A-0B11B17AE868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FERREYRA, NADIR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E9B-4E44-977A-0B11B17AE868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FINI, EZEQUIEL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E9B-4E44-977A-0B11B17AE868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FORMINI, ANGIE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E9B-4E44-977A-0B11B17AE868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GALINDEZ, JOSE 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E9B-4E44-977A-0B11B17AE868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GANDIA, BELEN 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E9B-4E44-977A-0B11B17AE868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JOAQUIN, RUTH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E9B-4E44-977A-0B11B17AE868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LOPEZ, ABEL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E9B-4E44-977A-0B11B17AE868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LUCHIÑSKI, JORGE 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E9B-4E44-977A-0B11B17AE868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MANZANELLI, FLOR 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E9B-4E44-977A-0B11B17AE868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MARACATO, ANDRES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E9B-4E44-977A-0B11B17AE868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MARTINEZ, DIEGO 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E9B-4E44-977A-0B11B17AE868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MARTINEZ, JUAN JOSE 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E9B-4E44-977A-0B11B17AE868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MENDEZ, ERNESTO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E9B-4E44-977A-0B11B17AE868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MONDINO, CAROLINA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E9B-4E44-977A-0B11B17AE868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MONTIEL, DIMA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E9B-4E44-977A-0B11B17AE868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MORI, VANESA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E9B-4E44-977A-0B11B17AE868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MORICONI, ADRIAN 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E9B-4E44-977A-0B11B17AE868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OCAMPO, GISELA 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AE9B-4E44-977A-0B11B17AE868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PARTEMI, GERMAN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AE9B-4E44-977A-0B11B17AE868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RAPONI, SERGIO 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AE9B-4E44-977A-0B11B17AE868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RASELLI, ANA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AE9B-4E44-977A-0B11B17AE868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REINARES, FLAVIO 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AE9B-4E44-977A-0B11B17AE868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REYNA, ANA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AE9B-4E44-977A-0B11B17AE868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RODRIGUEZ MARIA JOSE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AE9B-4E44-977A-0B11B17AE868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RODRIGUEZ, JUAN MANUEL </c:v>
                </c:pt>
              </c:strCache>
            </c:strRef>
          </c:tx>
          <c:spPr>
            <a:ln w="34925" cap="rnd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AE9B-4E44-977A-0B11B17AE868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RUIZ, ALEJANDRA</c:v>
                </c:pt>
              </c:strCache>
            </c:strRef>
          </c:tx>
          <c:spPr>
            <a:ln w="34925" cap="rnd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AE9B-4E44-977A-0B11B17AE868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SALVADOR, JOAQUIN</c:v>
                </c:pt>
              </c:strCache>
            </c:strRef>
          </c:tx>
          <c:spPr>
            <a:ln w="34925" cap="rnd">
              <a:solidFill>
                <a:schemeClr val="accent3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AE9B-4E44-977A-0B11B17AE868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SANCHEZ, FABIAN </c:v>
                </c:pt>
              </c:strCache>
            </c:strRef>
          </c:tx>
          <c:spPr>
            <a:ln w="34925" cap="rnd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AE9B-4E44-977A-0B11B17AE868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SCHIRADO, ROQUE</c:v>
                </c:pt>
              </c:strCache>
            </c:strRef>
          </c:tx>
          <c:spPr>
            <a:ln w="34925" cap="rnd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AE9B-4E44-977A-0B11B17AE868}"/>
            </c:ext>
          </c:extLst>
        </c:ser>
        <c:ser>
          <c:idx val="47"/>
          <c:order val="47"/>
          <c:tx>
            <c:strRef>
              <c:f>Grafico!$AW$1:$AW$2</c:f>
              <c:strCache>
                <c:ptCount val="1"/>
                <c:pt idx="0">
                  <c:v>SPONGIA, JAVIER</c:v>
                </c:pt>
              </c:strCache>
            </c:strRef>
          </c:tx>
          <c:spPr>
            <a:ln w="34925" cap="rnd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7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Grafico!$AW$3:$AW$5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AE9B-4E44-977A-0B11B17AE868}"/>
            </c:ext>
          </c:extLst>
        </c:ser>
        <c:ser>
          <c:idx val="48"/>
          <c:order val="48"/>
          <c:tx>
            <c:strRef>
              <c:f>Grafico!$AX$1:$AX$2</c:f>
              <c:strCache>
                <c:ptCount val="1"/>
                <c:pt idx="0">
                  <c:v>STRICKER, OSVALDO 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Grafico!$AX$3:$AX$5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AE9B-4E44-977A-0B11B17AE868}"/>
            </c:ext>
          </c:extLst>
        </c:ser>
        <c:ser>
          <c:idx val="49"/>
          <c:order val="49"/>
          <c:tx>
            <c:strRef>
              <c:f>Grafico!$AY$1:$AY$2</c:f>
              <c:strCache>
                <c:ptCount val="1"/>
                <c:pt idx="0">
                  <c:v>TORRES, SERGIO 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Grafico!$AY$3:$AY$5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AE9B-4E44-977A-0B11B17AE868}"/>
            </c:ext>
          </c:extLst>
        </c:ser>
        <c:ser>
          <c:idx val="50"/>
          <c:order val="50"/>
          <c:tx>
            <c:strRef>
              <c:f>Grafico!$AZ$1:$AZ$2</c:f>
              <c:strCache>
                <c:ptCount val="1"/>
                <c:pt idx="0">
                  <c:v>WEISSBEIN, FEDERICO </c:v>
                </c:pt>
              </c:strCache>
            </c:strRef>
          </c:tx>
          <c:spPr>
            <a:ln w="349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Grafico!$AZ$3:$AZ$5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AE9B-4E44-977A-0B11B17AE868}"/>
            </c:ext>
          </c:extLst>
        </c:ser>
        <c:ser>
          <c:idx val="51"/>
          <c:order val="51"/>
          <c:tx>
            <c:strRef>
              <c:f>Grafico!$BA$1:$BA$2</c:f>
              <c:strCache>
                <c:ptCount val="1"/>
                <c:pt idx="0">
                  <c:v>ZAGALIA, GUILLERMO 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Grafico!$BA$3:$BA$5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AE9B-4E44-977A-0B11B17AE868}"/>
            </c:ext>
          </c:extLst>
        </c:ser>
        <c:ser>
          <c:idx val="52"/>
          <c:order val="52"/>
          <c:tx>
            <c:strRef>
              <c:f>Grafico!$BB$1:$BB$2</c:f>
              <c:strCache>
                <c:ptCount val="1"/>
                <c:pt idx="0">
                  <c:v>ZORZENON OMAR 16536</c:v>
                </c:pt>
              </c:strCache>
            </c:strRef>
          </c:tx>
          <c:spPr>
            <a:ln w="349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Grafico!$BB$3:$BB$5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AE9B-4E44-977A-0B11B17AE868}"/>
            </c:ext>
          </c:extLst>
        </c:ser>
        <c:ser>
          <c:idx val="53"/>
          <c:order val="53"/>
          <c:tx>
            <c:strRef>
              <c:f>Grafico!$BC$1:$BC$2</c:f>
              <c:strCache>
                <c:ptCount val="1"/>
                <c:pt idx="0">
                  <c:v>ZORZENON, OMAR 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50000"/>
                    <a:lumOff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Grafico!$BC$3:$BC$5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AE9B-4E44-977A-0B11B17AE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PAS.xlsx]Grafico!TablaDinámica24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2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3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>
                <a:lumMod val="70000"/>
                <a:lumOff val="3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>
                <a:lumMod val="7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3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4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5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Grafico!$B$1:$B$2</c:f>
              <c:strCache>
                <c:ptCount val="1"/>
                <c:pt idx="0">
                  <c:v>AHUMADA, SILVINA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Grafico!$B$3:$B$5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A-43E6-B90F-7AA512B21E81}"/>
            </c:ext>
          </c:extLst>
        </c:ser>
        <c:ser>
          <c:idx val="1"/>
          <c:order val="1"/>
          <c:tx>
            <c:strRef>
              <c:f>Grafico!$C$1:$C$2</c:f>
              <c:strCache>
                <c:ptCount val="1"/>
                <c:pt idx="0">
                  <c:v>ARRIOLA, MIRNA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Grafico!$C$3:$C$5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7473-42A1-90D8-9E8347F9547A}"/>
            </c:ext>
          </c:extLst>
        </c:ser>
        <c:ser>
          <c:idx val="2"/>
          <c:order val="2"/>
          <c:tx>
            <c:strRef>
              <c:f>Grafico!$D$1:$D$2</c:f>
              <c:strCache>
                <c:ptCount val="1"/>
                <c:pt idx="0">
                  <c:v>AUTOMOTORES BERTINI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Grafico!$D$3:$D$5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7473-42A1-90D8-9E8347F9547A}"/>
            </c:ext>
          </c:extLst>
        </c:ser>
        <c:ser>
          <c:idx val="3"/>
          <c:order val="3"/>
          <c:tx>
            <c:strRef>
              <c:f>Grafico!$E$1:$E$2</c:f>
              <c:strCache>
                <c:ptCount val="1"/>
                <c:pt idx="0">
                  <c:v>AVILA, VERONICA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Grafico!$E$3:$E$5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7473-42A1-90D8-9E8347F9547A}"/>
            </c:ext>
          </c:extLst>
        </c:ser>
        <c:ser>
          <c:idx val="4"/>
          <c:order val="4"/>
          <c:tx>
            <c:strRef>
              <c:f>Grafico!$F$1:$F$2</c:f>
              <c:strCache>
                <c:ptCount val="1"/>
                <c:pt idx="0">
                  <c:v>BARBERIS  FLORENCIA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7473-42A1-90D8-9E8347F9547A}"/>
            </c:ext>
          </c:extLst>
        </c:ser>
        <c:ser>
          <c:idx val="5"/>
          <c:order val="5"/>
          <c:tx>
            <c:strRef>
              <c:f>Grafico!$G$1:$G$2</c:f>
              <c:strCache>
                <c:ptCount val="1"/>
                <c:pt idx="0">
                  <c:v>BARBONA MARIBE 17661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Grafico!$G$3:$G$5</c:f>
              <c:numCache>
                <c:formatCode>General</c:formatCode>
                <c:ptCount val="3"/>
                <c:pt idx="0">
                  <c:v>0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7473-42A1-90D8-9E8347F9547A}"/>
            </c:ext>
          </c:extLst>
        </c:ser>
        <c:ser>
          <c:idx val="6"/>
          <c:order val="6"/>
          <c:tx>
            <c:strRef>
              <c:f>Grafico!$H$1:$H$2</c:f>
              <c:strCache>
                <c:ptCount val="1"/>
                <c:pt idx="0">
                  <c:v>BARBONA, MARIBE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Grafico!$H$3:$H$5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7473-42A1-90D8-9E8347F9547A}"/>
            </c:ext>
          </c:extLst>
        </c:ser>
        <c:ser>
          <c:idx val="7"/>
          <c:order val="7"/>
          <c:tx>
            <c:strRef>
              <c:f>Grafico!$I$1:$I$2</c:f>
              <c:strCache>
                <c:ptCount val="1"/>
                <c:pt idx="0">
                  <c:v>BARBOSA, NOELIA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Grafico!$I$3:$I$5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7473-42A1-90D8-9E8347F9547A}"/>
            </c:ext>
          </c:extLst>
        </c:ser>
        <c:ser>
          <c:idx val="8"/>
          <c:order val="8"/>
          <c:tx>
            <c:strRef>
              <c:f>Grafico!$J$1:$J$2</c:f>
              <c:strCache>
                <c:ptCount val="1"/>
                <c:pt idx="0">
                  <c:v>BARRALE, JAVIER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Grafico!$J$3:$J$5</c:f>
              <c:numCache>
                <c:formatCode>General</c:formatCode>
                <c:ptCount val="3"/>
                <c:pt idx="0">
                  <c:v>16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7473-42A1-90D8-9E8347F9547A}"/>
            </c:ext>
          </c:extLst>
        </c:ser>
        <c:ser>
          <c:idx val="9"/>
          <c:order val="9"/>
          <c:tx>
            <c:strRef>
              <c:f>Grafico!$K$1:$K$2</c:f>
              <c:strCache>
                <c:ptCount val="1"/>
                <c:pt idx="0">
                  <c:v>BARRERA, MARCELA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Grafico!$K$3:$K$5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7473-42A1-90D8-9E8347F9547A}"/>
            </c:ext>
          </c:extLst>
        </c:ser>
        <c:ser>
          <c:idx val="10"/>
          <c:order val="10"/>
          <c:tx>
            <c:strRef>
              <c:f>Grafico!$L$1:$L$2</c:f>
              <c:strCache>
                <c:ptCount val="1"/>
                <c:pt idx="0">
                  <c:v>BAZAN, ANALIA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Grafico!$L$3:$L$5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7473-42A1-90D8-9E8347F9547A}"/>
            </c:ext>
          </c:extLst>
        </c:ser>
        <c:ser>
          <c:idx val="11"/>
          <c:order val="11"/>
          <c:tx>
            <c:strRef>
              <c:f>Grafico!$M$1:$M$2</c:f>
              <c:strCache>
                <c:ptCount val="1"/>
                <c:pt idx="0">
                  <c:v>BORNANCINI, CACHO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Grafico!$M$3:$M$5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7473-42A1-90D8-9E8347F9547A}"/>
            </c:ext>
          </c:extLst>
        </c:ser>
        <c:ser>
          <c:idx val="12"/>
          <c:order val="12"/>
          <c:tx>
            <c:strRef>
              <c:f>Grafico!$N$1:$N$2</c:f>
              <c:strCache>
                <c:ptCount val="1"/>
                <c:pt idx="0">
                  <c:v>BUENDIA, PAMELA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Grafico!$N$3:$N$5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7473-42A1-90D8-9E8347F9547A}"/>
            </c:ext>
          </c:extLst>
        </c:ser>
        <c:ser>
          <c:idx val="13"/>
          <c:order val="13"/>
          <c:tx>
            <c:strRef>
              <c:f>Grafico!$O$1:$O$2</c:f>
              <c:strCache>
                <c:ptCount val="1"/>
                <c:pt idx="0">
                  <c:v>BUSTOS, MARCELO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Grafico!$O$3:$O$5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7473-42A1-90D8-9E8347F9547A}"/>
            </c:ext>
          </c:extLst>
        </c:ser>
        <c:ser>
          <c:idx val="14"/>
          <c:order val="14"/>
          <c:tx>
            <c:strRef>
              <c:f>Grafico!$P$1:$P$2</c:f>
              <c:strCache>
                <c:ptCount val="1"/>
                <c:pt idx="0">
                  <c:v>CACERES, GIMENA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Grafico!$P$3:$P$5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7473-42A1-90D8-9E8347F9547A}"/>
            </c:ext>
          </c:extLst>
        </c:ser>
        <c:ser>
          <c:idx val="15"/>
          <c:order val="15"/>
          <c:tx>
            <c:strRef>
              <c:f>Grafico!$Q$1:$Q$2</c:f>
              <c:strCache>
                <c:ptCount val="1"/>
                <c:pt idx="0">
                  <c:v>COLOMBI, NATALIA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Grafico!$Q$3:$Q$5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7473-42A1-90D8-9E8347F9547A}"/>
            </c:ext>
          </c:extLst>
        </c:ser>
        <c:ser>
          <c:idx val="16"/>
          <c:order val="16"/>
          <c:tx>
            <c:strRef>
              <c:f>Grafico!$R$1:$R$2</c:f>
              <c:strCache>
                <c:ptCount val="1"/>
                <c:pt idx="0">
                  <c:v>DEGIUSTI FLORENCIA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Grafico!$R$3:$R$5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7473-42A1-90D8-9E8347F9547A}"/>
            </c:ext>
          </c:extLst>
        </c:ser>
        <c:ser>
          <c:idx val="17"/>
          <c:order val="17"/>
          <c:tx>
            <c:strRef>
              <c:f>Grafico!$S$1:$S$2</c:f>
              <c:strCache>
                <c:ptCount val="1"/>
                <c:pt idx="0">
                  <c:v>DIPPERT, MAURO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Grafico!$S$3:$S$5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7473-42A1-90D8-9E8347F9547A}"/>
            </c:ext>
          </c:extLst>
        </c:ser>
        <c:ser>
          <c:idx val="18"/>
          <c:order val="18"/>
          <c:tx>
            <c:strRef>
              <c:f>Grafico!$T$1:$T$2</c:f>
              <c:strCache>
                <c:ptCount val="1"/>
                <c:pt idx="0">
                  <c:v>FERREYRA, NADIR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Grafico!$T$3:$T$5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7473-42A1-90D8-9E8347F9547A}"/>
            </c:ext>
          </c:extLst>
        </c:ser>
        <c:ser>
          <c:idx val="19"/>
          <c:order val="19"/>
          <c:tx>
            <c:strRef>
              <c:f>Grafico!$U$1:$U$2</c:f>
              <c:strCache>
                <c:ptCount val="1"/>
                <c:pt idx="0">
                  <c:v>FINI, EZEQUIEL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Grafico!$U$3:$U$5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7473-42A1-90D8-9E8347F9547A}"/>
            </c:ext>
          </c:extLst>
        </c:ser>
        <c:ser>
          <c:idx val="20"/>
          <c:order val="20"/>
          <c:tx>
            <c:strRef>
              <c:f>Grafico!$V$1:$V$2</c:f>
              <c:strCache>
                <c:ptCount val="1"/>
                <c:pt idx="0">
                  <c:v>FORMINI, ANGIE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Grafico!$V$3:$V$5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7473-42A1-90D8-9E8347F9547A}"/>
            </c:ext>
          </c:extLst>
        </c:ser>
        <c:ser>
          <c:idx val="21"/>
          <c:order val="21"/>
          <c:tx>
            <c:strRef>
              <c:f>Grafico!$W$1:$W$2</c:f>
              <c:strCache>
                <c:ptCount val="1"/>
                <c:pt idx="0">
                  <c:v>GALINDEZ, JOSE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Grafico!$W$3:$W$5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7473-42A1-90D8-9E8347F9547A}"/>
            </c:ext>
          </c:extLst>
        </c:ser>
        <c:ser>
          <c:idx val="22"/>
          <c:order val="22"/>
          <c:tx>
            <c:strRef>
              <c:f>Grafico!$X$1:$X$2</c:f>
              <c:strCache>
                <c:ptCount val="1"/>
                <c:pt idx="0">
                  <c:v>GANDIA, BELEN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Grafico!$X$3:$X$5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7473-42A1-90D8-9E8347F9547A}"/>
            </c:ext>
          </c:extLst>
        </c:ser>
        <c:ser>
          <c:idx val="23"/>
          <c:order val="23"/>
          <c:tx>
            <c:strRef>
              <c:f>Grafico!$Y$1:$Y$2</c:f>
              <c:strCache>
                <c:ptCount val="1"/>
                <c:pt idx="0">
                  <c:v>JOAQUIN, RUTH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Grafico!$Y$3:$Y$5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7473-42A1-90D8-9E8347F9547A}"/>
            </c:ext>
          </c:extLst>
        </c:ser>
        <c:ser>
          <c:idx val="24"/>
          <c:order val="24"/>
          <c:tx>
            <c:strRef>
              <c:f>Grafico!$Z$1:$Z$2</c:f>
              <c:strCache>
                <c:ptCount val="1"/>
                <c:pt idx="0">
                  <c:v>LOPEZ, ABEL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Grafico!$Z$3:$Z$5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7473-42A1-90D8-9E8347F9547A}"/>
            </c:ext>
          </c:extLst>
        </c:ser>
        <c:ser>
          <c:idx val="25"/>
          <c:order val="25"/>
          <c:tx>
            <c:strRef>
              <c:f>Grafico!$AA$1:$AA$2</c:f>
              <c:strCache>
                <c:ptCount val="1"/>
                <c:pt idx="0">
                  <c:v>LUCHIÑSKI, JORGE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Grafico!$AA$3:$AA$5</c:f>
              <c:numCache>
                <c:formatCode>General</c:formatCode>
                <c:ptCount val="3"/>
                <c:pt idx="0">
                  <c:v>62</c:v>
                </c:pt>
                <c:pt idx="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7473-42A1-90D8-9E8347F9547A}"/>
            </c:ext>
          </c:extLst>
        </c:ser>
        <c:ser>
          <c:idx val="26"/>
          <c:order val="26"/>
          <c:tx>
            <c:strRef>
              <c:f>Grafico!$AB$1:$AB$2</c:f>
              <c:strCache>
                <c:ptCount val="1"/>
                <c:pt idx="0">
                  <c:v>MANZANELLI, FLOR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Grafico!$AB$3:$AB$5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7473-42A1-90D8-9E8347F9547A}"/>
            </c:ext>
          </c:extLst>
        </c:ser>
        <c:ser>
          <c:idx val="27"/>
          <c:order val="27"/>
          <c:tx>
            <c:strRef>
              <c:f>Grafico!$AC$1:$AC$2</c:f>
              <c:strCache>
                <c:ptCount val="1"/>
                <c:pt idx="0">
                  <c:v>MARACATO, ANDRES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Grafico!$AC$3:$AC$5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7473-42A1-90D8-9E8347F9547A}"/>
            </c:ext>
          </c:extLst>
        </c:ser>
        <c:ser>
          <c:idx val="28"/>
          <c:order val="28"/>
          <c:tx>
            <c:strRef>
              <c:f>Grafico!$AD$1:$AD$2</c:f>
              <c:strCache>
                <c:ptCount val="1"/>
                <c:pt idx="0">
                  <c:v>MARTINEZ, DIEGO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Grafico!$AD$3:$AD$5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7473-42A1-90D8-9E8347F9547A}"/>
            </c:ext>
          </c:extLst>
        </c:ser>
        <c:ser>
          <c:idx val="29"/>
          <c:order val="29"/>
          <c:tx>
            <c:strRef>
              <c:f>Grafico!$AE$1:$AE$2</c:f>
              <c:strCache>
                <c:ptCount val="1"/>
                <c:pt idx="0">
                  <c:v>MARTINEZ, JUAN JOSE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Grafico!$AE$3:$AE$5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7473-42A1-90D8-9E8347F9547A}"/>
            </c:ext>
          </c:extLst>
        </c:ser>
        <c:ser>
          <c:idx val="30"/>
          <c:order val="30"/>
          <c:tx>
            <c:strRef>
              <c:f>Grafico!$AF$1:$AF$2</c:f>
              <c:strCache>
                <c:ptCount val="1"/>
                <c:pt idx="0">
                  <c:v>MENDEZ, ERNESTO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Grafico!$AF$3:$AF$5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7473-42A1-90D8-9E8347F9547A}"/>
            </c:ext>
          </c:extLst>
        </c:ser>
        <c:ser>
          <c:idx val="31"/>
          <c:order val="31"/>
          <c:tx>
            <c:strRef>
              <c:f>Grafico!$AG$1:$AG$2</c:f>
              <c:strCache>
                <c:ptCount val="1"/>
                <c:pt idx="0">
                  <c:v>MONDINO, CAROLINA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Grafico!$AG$3:$AG$5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7473-42A1-90D8-9E8347F9547A}"/>
            </c:ext>
          </c:extLst>
        </c:ser>
        <c:ser>
          <c:idx val="32"/>
          <c:order val="32"/>
          <c:tx>
            <c:strRef>
              <c:f>Grafico!$AH$1:$AH$2</c:f>
              <c:strCache>
                <c:ptCount val="1"/>
                <c:pt idx="0">
                  <c:v>MONTIEL, DIMA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Grafico!$AH$3:$AH$5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7473-42A1-90D8-9E8347F9547A}"/>
            </c:ext>
          </c:extLst>
        </c:ser>
        <c:ser>
          <c:idx val="33"/>
          <c:order val="33"/>
          <c:tx>
            <c:strRef>
              <c:f>Grafico!$AI$1:$AI$2</c:f>
              <c:strCache>
                <c:ptCount val="1"/>
                <c:pt idx="0">
                  <c:v>MORI, VANESA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Grafico!$AI$3:$AI$5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7473-42A1-90D8-9E8347F9547A}"/>
            </c:ext>
          </c:extLst>
        </c:ser>
        <c:ser>
          <c:idx val="34"/>
          <c:order val="34"/>
          <c:tx>
            <c:strRef>
              <c:f>Grafico!$AJ$1:$AJ$2</c:f>
              <c:strCache>
                <c:ptCount val="1"/>
                <c:pt idx="0">
                  <c:v>MORICONI, ADRIAN 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Grafico!$AJ$3:$AJ$5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7473-42A1-90D8-9E8347F9547A}"/>
            </c:ext>
          </c:extLst>
        </c:ser>
        <c:ser>
          <c:idx val="35"/>
          <c:order val="35"/>
          <c:tx>
            <c:strRef>
              <c:f>Grafico!$AK$1:$AK$2</c:f>
              <c:strCache>
                <c:ptCount val="1"/>
                <c:pt idx="0">
                  <c:v>OCAMPO, GISELA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Grafico!$AK$3:$AK$5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7473-42A1-90D8-9E8347F9547A}"/>
            </c:ext>
          </c:extLst>
        </c:ser>
        <c:ser>
          <c:idx val="36"/>
          <c:order val="36"/>
          <c:tx>
            <c:strRef>
              <c:f>Grafico!$AL$1:$AL$2</c:f>
              <c:strCache>
                <c:ptCount val="1"/>
                <c:pt idx="0">
                  <c:v>PARTEMI, GERMAN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Grafico!$AL$3:$AL$5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7473-42A1-90D8-9E8347F9547A}"/>
            </c:ext>
          </c:extLst>
        </c:ser>
        <c:ser>
          <c:idx val="37"/>
          <c:order val="37"/>
          <c:tx>
            <c:strRef>
              <c:f>Grafico!$AM$1:$AM$2</c:f>
              <c:strCache>
                <c:ptCount val="1"/>
                <c:pt idx="0">
                  <c:v>RAPONI, SERGIO 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Grafico!$AM$3:$AM$5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7473-42A1-90D8-9E8347F9547A}"/>
            </c:ext>
          </c:extLst>
        </c:ser>
        <c:ser>
          <c:idx val="38"/>
          <c:order val="38"/>
          <c:tx>
            <c:strRef>
              <c:f>Grafico!$AN$1:$AN$2</c:f>
              <c:strCache>
                <c:ptCount val="1"/>
                <c:pt idx="0">
                  <c:v>RASELLI, ANA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Grafico!$AN$3:$AN$5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7473-42A1-90D8-9E8347F9547A}"/>
            </c:ext>
          </c:extLst>
        </c:ser>
        <c:ser>
          <c:idx val="39"/>
          <c:order val="39"/>
          <c:tx>
            <c:strRef>
              <c:f>Grafico!$AO$1:$AO$2</c:f>
              <c:strCache>
                <c:ptCount val="1"/>
                <c:pt idx="0">
                  <c:v>REINARES, FLAVIO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Grafico!$AO$3:$AO$5</c:f>
              <c:numCache>
                <c:formatCode>General</c:formatCode>
                <c:ptCount val="3"/>
                <c:pt idx="0">
                  <c:v>48</c:v>
                </c:pt>
                <c:pt idx="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7473-42A1-90D8-9E8347F9547A}"/>
            </c:ext>
          </c:extLst>
        </c:ser>
        <c:ser>
          <c:idx val="40"/>
          <c:order val="40"/>
          <c:tx>
            <c:strRef>
              <c:f>Grafico!$AP$1:$AP$2</c:f>
              <c:strCache>
                <c:ptCount val="1"/>
                <c:pt idx="0">
                  <c:v>REYNA, ANA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Grafico!$AP$3:$AP$5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7473-42A1-90D8-9E8347F9547A}"/>
            </c:ext>
          </c:extLst>
        </c:ser>
        <c:ser>
          <c:idx val="41"/>
          <c:order val="41"/>
          <c:tx>
            <c:strRef>
              <c:f>Grafico!$AQ$1:$AQ$2</c:f>
              <c:strCache>
                <c:ptCount val="1"/>
                <c:pt idx="0">
                  <c:v>RODRIGUEZ MARIA JOSE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Grafico!$AQ$3:$AQ$5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7473-42A1-90D8-9E8347F9547A}"/>
            </c:ext>
          </c:extLst>
        </c:ser>
        <c:ser>
          <c:idx val="42"/>
          <c:order val="42"/>
          <c:tx>
            <c:strRef>
              <c:f>Grafico!$AR$1:$AR$2</c:f>
              <c:strCache>
                <c:ptCount val="1"/>
                <c:pt idx="0">
                  <c:v>RODRIGUEZ, JUAN MANUEL 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Grafico!$AR$3:$AR$5</c:f>
              <c:numCache>
                <c:formatCode>General</c:formatCode>
                <c:ptCount val="3"/>
                <c:pt idx="0">
                  <c:v>24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7473-42A1-90D8-9E8347F9547A}"/>
            </c:ext>
          </c:extLst>
        </c:ser>
        <c:ser>
          <c:idx val="43"/>
          <c:order val="43"/>
          <c:tx>
            <c:strRef>
              <c:f>Grafico!$AS$1:$AS$2</c:f>
              <c:strCache>
                <c:ptCount val="1"/>
                <c:pt idx="0">
                  <c:v>RUIZ, ALEJANDRA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Grafico!$AS$3:$AS$5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7473-42A1-90D8-9E8347F9547A}"/>
            </c:ext>
          </c:extLst>
        </c:ser>
        <c:ser>
          <c:idx val="44"/>
          <c:order val="44"/>
          <c:tx>
            <c:strRef>
              <c:f>Grafico!$AT$1:$AT$2</c:f>
              <c:strCache>
                <c:ptCount val="1"/>
                <c:pt idx="0">
                  <c:v>SALVADOR, JOAQUIN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Grafico!$AT$3:$AT$5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7473-42A1-90D8-9E8347F9547A}"/>
            </c:ext>
          </c:extLst>
        </c:ser>
        <c:ser>
          <c:idx val="45"/>
          <c:order val="45"/>
          <c:tx>
            <c:strRef>
              <c:f>Grafico!$AU$1:$AU$2</c:f>
              <c:strCache>
                <c:ptCount val="1"/>
                <c:pt idx="0">
                  <c:v>SANCHEZ, FABIAN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Grafico!$AU$3:$AU$5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7473-42A1-90D8-9E8347F9547A}"/>
            </c:ext>
          </c:extLst>
        </c:ser>
        <c:ser>
          <c:idx val="46"/>
          <c:order val="46"/>
          <c:tx>
            <c:strRef>
              <c:f>Grafico!$AV$1:$AV$2</c:f>
              <c:strCache>
                <c:ptCount val="1"/>
                <c:pt idx="0">
                  <c:v>SCHIRADO, ROQUE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Grafico!$AV$3:$AV$5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7473-42A1-90D8-9E8347F9547A}"/>
            </c:ext>
          </c:extLst>
        </c:ser>
        <c:ser>
          <c:idx val="47"/>
          <c:order val="47"/>
          <c:tx>
            <c:strRef>
              <c:f>Grafico!$AW$1:$AW$2</c:f>
              <c:strCache>
                <c:ptCount val="1"/>
                <c:pt idx="0">
                  <c:v>SPONGIA, JAVIER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Grafico!$AW$3:$AW$5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7473-42A1-90D8-9E8347F9547A}"/>
            </c:ext>
          </c:extLst>
        </c:ser>
        <c:ser>
          <c:idx val="48"/>
          <c:order val="48"/>
          <c:tx>
            <c:strRef>
              <c:f>Grafico!$AX$1:$AX$2</c:f>
              <c:strCache>
                <c:ptCount val="1"/>
                <c:pt idx="0">
                  <c:v>STRICKER, OSVALDO 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Grafico!$AX$3:$AX$5</c:f>
              <c:numCache>
                <c:formatCode>General</c:formatCode>
                <c:ptCount val="3"/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7473-42A1-90D8-9E8347F9547A}"/>
            </c:ext>
          </c:extLst>
        </c:ser>
        <c:ser>
          <c:idx val="49"/>
          <c:order val="49"/>
          <c:tx>
            <c:strRef>
              <c:f>Grafico!$AY$1:$AY$2</c:f>
              <c:strCache>
                <c:ptCount val="1"/>
                <c:pt idx="0">
                  <c:v>TORRES, SERGIO 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Grafico!$AY$3:$AY$5</c:f>
              <c:numCache>
                <c:formatCode>General</c:formatCode>
                <c:ptCount val="3"/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7473-42A1-90D8-9E8347F9547A}"/>
            </c:ext>
          </c:extLst>
        </c:ser>
        <c:ser>
          <c:idx val="50"/>
          <c:order val="50"/>
          <c:tx>
            <c:strRef>
              <c:f>Grafico!$AZ$1:$AZ$2</c:f>
              <c:strCache>
                <c:ptCount val="1"/>
                <c:pt idx="0">
                  <c:v>WEISSBEIN, FEDERICO 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Grafico!$AZ$3:$AZ$5</c:f>
              <c:numCache>
                <c:formatCode>General</c:formatCode>
                <c:ptCount val="3"/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7473-42A1-90D8-9E8347F9547A}"/>
            </c:ext>
          </c:extLst>
        </c:ser>
        <c:ser>
          <c:idx val="51"/>
          <c:order val="51"/>
          <c:tx>
            <c:strRef>
              <c:f>Grafico!$BA$1:$BA$2</c:f>
              <c:strCache>
                <c:ptCount val="1"/>
                <c:pt idx="0">
                  <c:v>ZAGALIA, GUILLERMO 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Grafico!$BA$3:$BA$5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7473-42A1-90D8-9E8347F9547A}"/>
            </c:ext>
          </c:extLst>
        </c:ser>
        <c:ser>
          <c:idx val="52"/>
          <c:order val="52"/>
          <c:tx>
            <c:strRef>
              <c:f>Grafico!$BB$1:$BB$2</c:f>
              <c:strCache>
                <c:ptCount val="1"/>
                <c:pt idx="0">
                  <c:v>ZORZENON OMAR 16536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Grafico!$BB$3:$BB$5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7473-42A1-90D8-9E8347F9547A}"/>
            </c:ext>
          </c:extLst>
        </c:ser>
        <c:ser>
          <c:idx val="53"/>
          <c:order val="53"/>
          <c:tx>
            <c:strRef>
              <c:f>Grafico!$BC$1:$BC$2</c:f>
              <c:strCache>
                <c:ptCount val="1"/>
                <c:pt idx="0">
                  <c:v>ZORZENON, OMAR 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Grafico!$A$3:$A$5</c:f>
              <c:strCache>
                <c:ptCount val="3"/>
                <c:pt idx="0">
                  <c:v>202101</c:v>
                </c:pt>
                <c:pt idx="1">
                  <c:v>202102</c:v>
                </c:pt>
                <c:pt idx="2">
                  <c:v>202103</c:v>
                </c:pt>
              </c:strCache>
            </c:strRef>
          </c:cat>
          <c:val>
            <c:numRef>
              <c:f>Grafico!$BC$3:$BC$5</c:f>
              <c:numCache>
                <c:formatCode>General</c:formatCode>
                <c:ptCount val="3"/>
                <c:pt idx="0">
                  <c:v>48</c:v>
                </c:pt>
                <c:pt idx="1">
                  <c:v>36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7473-42A1-90D8-9E8347F95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74384"/>
        <c:axId val="537359408"/>
      </c:lineChart>
      <c:catAx>
        <c:axId val="53737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59408"/>
        <c:crosses val="autoZero"/>
        <c:auto val="1"/>
        <c:lblAlgn val="ctr"/>
        <c:lblOffset val="100"/>
        <c:noMultiLvlLbl val="0"/>
      </c:catAx>
      <c:valAx>
        <c:axId val="537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737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4C-40E5-881E-FB535E593304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4C-40E5-881E-FB535E593304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4C-40E5-881E-FB535E59330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4C-40E5-881E-FB535E59330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4C-40E5-881E-FB535E593304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54C-40E5-881E-FB535E593304}"/>
              </c:ext>
            </c:extLst>
          </c:dPt>
          <c:val>
            <c:numRef>
              <c:f>'Aux Vel.'!$C$3:$C$8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54C-40E5-881E-FB535E593304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54C-40E5-881E-FB535E593304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54C-40E5-881E-FB535E593304}"/>
              </c:ext>
            </c:extLst>
          </c:dPt>
          <c:val>
            <c:numRef>
              <c:f>'Aux Vel.'!$C$12:$C$14</c:f>
              <c:numCache>
                <c:formatCode>General</c:formatCode>
                <c:ptCount val="3"/>
                <c:pt idx="0">
                  <c:v>22.948705656759348</c:v>
                </c:pt>
                <c:pt idx="1">
                  <c:v>3</c:v>
                </c:pt>
                <c:pt idx="2">
                  <c:v>174.05129434324064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54C-40E5-881E-FB535E59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E-4C5A-9DB7-90B8C6E5616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E-4C5A-9DB7-90B8C6E5616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E-4C5A-9DB7-90B8C6E5616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E-4C5A-9DB7-90B8C6E5616A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E-4C5A-9DB7-90B8C6E5616A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E-4C5A-9DB7-90B8C6E5616A}"/>
              </c:ext>
            </c:extLst>
          </c:dPt>
          <c:val>
            <c:numRef>
              <c:f>'Aux Vel x Prod'!$C$3:$C$8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28E-4C5A-9DB7-90B8C6E5616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28E-4C5A-9DB7-90B8C6E5616A}"/>
              </c:ext>
            </c:extLst>
          </c:dPt>
          <c:dPt>
            <c:idx val="2"/>
            <c:bubble3D val="0"/>
            <c:explosion val="5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28E-4C5A-9DB7-90B8C6E5616A}"/>
              </c:ext>
            </c:extLst>
          </c:dPt>
          <c:val>
            <c:numRef>
              <c:f>'Aux Vel x Prod'!$C$12:$C$14</c:f>
              <c:numCache>
                <c:formatCode>General</c:formatCode>
                <c:ptCount val="3"/>
                <c:pt idx="0">
                  <c:v>17.415880184274982</c:v>
                </c:pt>
                <c:pt idx="1">
                  <c:v>3</c:v>
                </c:pt>
                <c:pt idx="2">
                  <c:v>179.58411981572502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8E-4C5A-9DB7-90B8C6E5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610027</xdr:colOff>
      <xdr:row>5</xdr:row>
      <xdr:rowOff>171236</xdr:rowOff>
    </xdr:from>
    <xdr:to>
      <xdr:col>8</xdr:col>
      <xdr:colOff>460197</xdr:colOff>
      <xdr:row>20</xdr:row>
      <xdr:rowOff>160534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607C9-0816-45FF-9B97-350A80ED5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806324</xdr:colOff>
      <xdr:row>5</xdr:row>
      <xdr:rowOff>129341</xdr:rowOff>
    </xdr:from>
    <xdr:to>
      <xdr:col>13</xdr:col>
      <xdr:colOff>346127</xdr:colOff>
      <xdr:row>21</xdr:row>
      <xdr:rowOff>68552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7C5F2D-4194-4C69-B817-8968A53F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302402</xdr:colOff>
      <xdr:row>14</xdr:row>
      <xdr:rowOff>127773</xdr:rowOff>
    </xdr:from>
    <xdr:to>
      <xdr:col>12</xdr:col>
      <xdr:colOff>270297</xdr:colOff>
      <xdr:row>32</xdr:row>
      <xdr:rowOff>123858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895702-B322-447F-A504-838C9ED60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2369</xdr:colOff>
      <xdr:row>13</xdr:row>
      <xdr:rowOff>69053</xdr:rowOff>
    </xdr:from>
    <xdr:to>
      <xdr:col>17</xdr:col>
      <xdr:colOff>328151</xdr:colOff>
      <xdr:row>27</xdr:row>
      <xdr:rowOff>188115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ctor">
              <a:extLst>
                <a:ext uri="{FF2B5EF4-FFF2-40B4-BE49-F238E27FC236}">
                  <a16:creationId xmlns:a16="http://schemas.microsoft.com/office/drawing/2014/main" id="{63B9E82E-A312-4FC4-B566-34DA3DE662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4557" y="2497928"/>
              <a:ext cx="36000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38098</xdr:colOff>
      <xdr:row>5</xdr:row>
      <xdr:rowOff>9526</xdr:rowOff>
    </xdr:from>
    <xdr:to>
      <xdr:col>17</xdr:col>
      <xdr:colOff>342898</xdr:colOff>
      <xdr:row>13</xdr:row>
      <xdr:rowOff>21620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Año">
              <a:extLst>
                <a:ext uri="{FF2B5EF4-FFF2-40B4-BE49-F238E27FC236}">
                  <a16:creationId xmlns:a16="http://schemas.microsoft.com/office/drawing/2014/main" id="{36225483-42EC-4A99-A287-1D00D54013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70504" y="902495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24,45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18,92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128587</xdr:rowOff>
    </xdr:from>
    <xdr:to>
      <xdr:col>9</xdr:col>
      <xdr:colOff>942975</xdr:colOff>
      <xdr:row>17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24D6F-CAB9-4511-8A39-18690A81A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917EF1-E374-4DB3-87ED-32523EBC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.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24,45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</xdr:row>
      <xdr:rowOff>23812</xdr:rowOff>
    </xdr:from>
    <xdr:to>
      <xdr:col>8</xdr:col>
      <xdr:colOff>542925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02BDD4-17A8-48E1-89D5-76765AC91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0.42916</cdr:x>
      <cdr:y>0.48785</cdr:y>
    </cdr:from>
    <cdr:to>
      <cdr:x>0.62083</cdr:x>
      <cdr:y>0.60938</cdr:y>
    </cdr:to>
    <cdr:sp macro="" textlink="'Aux Vel x Prod'!$C$10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BB1C96AF-E5A9-4826-9863-80DD1B2421B0}"/>
            </a:ext>
          </a:extLst>
        </cdr:cNvPr>
        <cdr:cNvSpPr txBox="1"/>
      </cdr:nvSpPr>
      <cdr:spPr>
        <a:xfrm xmlns:a="http://schemas.openxmlformats.org/drawingml/2006/main">
          <a:off x="1962135" y="1338276"/>
          <a:ext cx="876315" cy="3333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8F04CE23-9536-40BF-BA7A-4415D50EAF3C}" type="TxLink">
            <a:rPr lang="en-US" sz="14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18,92</a:t>
          </a:fld>
          <a:endParaRPr lang="es-AR" sz="1400" b="1"/>
        </a:p>
      </cdr:txBody>
    </cdr:sp>
  </cdr:relSizeAnchor>
  <cdr:relSizeAnchor xmlns:cdr="http://schemas.openxmlformats.org/drawingml/2006/chartDrawing">
    <cdr:from>
      <cdr:x>0.21042</cdr:x>
      <cdr:y>0.42535</cdr:y>
    </cdr:from>
    <cdr:to>
      <cdr:x>0.275</cdr:x>
      <cdr:y>0.52951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B3D446B9-81BC-42A1-B02B-431DF7A7835E}"/>
            </a:ext>
          </a:extLst>
        </cdr:cNvPr>
        <cdr:cNvSpPr txBox="1"/>
      </cdr:nvSpPr>
      <cdr:spPr>
        <a:xfrm xmlns:a="http://schemas.openxmlformats.org/drawingml/2006/main">
          <a:off x="962025" y="1166814"/>
          <a:ext cx="2952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0</a:t>
          </a:r>
        </a:p>
      </cdr:txBody>
    </cdr:sp>
  </cdr:relSizeAnchor>
  <cdr:relSizeAnchor xmlns:cdr="http://schemas.openxmlformats.org/drawingml/2006/chartDrawing">
    <cdr:from>
      <cdr:x>0.23542</cdr:x>
      <cdr:y>0.21007</cdr:y>
    </cdr:from>
    <cdr:to>
      <cdr:x>0.31875</cdr:x>
      <cdr:y>0.30035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E995ADE-A8FD-4716-9A14-D0D449B2B1E1}"/>
            </a:ext>
          </a:extLst>
        </cdr:cNvPr>
        <cdr:cNvSpPr txBox="1"/>
      </cdr:nvSpPr>
      <cdr:spPr>
        <a:xfrm xmlns:a="http://schemas.openxmlformats.org/drawingml/2006/main">
          <a:off x="1076326" y="576263"/>
          <a:ext cx="380999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100" b="1" i="1"/>
            <a:t>20</a:t>
          </a:r>
        </a:p>
      </cdr:txBody>
    </cdr:sp>
  </cdr:relSizeAnchor>
  <cdr:relSizeAnchor xmlns:cdr="http://schemas.openxmlformats.org/drawingml/2006/chartDrawing">
    <cdr:from>
      <cdr:x>0.37292</cdr:x>
      <cdr:y>0.03299</cdr:y>
    </cdr:from>
    <cdr:to>
      <cdr:x>0.46458</cdr:x>
      <cdr:y>0.11979</cdr:y>
    </cdr:to>
    <cdr:sp macro="" textlink="">
      <cdr:nvSpPr>
        <cdr:cNvPr id="5" name="CuadroTexto 4">
          <a:extLst xmlns:a="http://schemas.openxmlformats.org/drawingml/2006/main">
            <a:ext uri="{FF2B5EF4-FFF2-40B4-BE49-F238E27FC236}">
              <a16:creationId xmlns:a16="http://schemas.microsoft.com/office/drawing/2014/main" id="{DF73818E-7FBD-4086-9C87-9AA7DAA6B2A1}"/>
            </a:ext>
          </a:extLst>
        </cdr:cNvPr>
        <cdr:cNvSpPr txBox="1"/>
      </cdr:nvSpPr>
      <cdr:spPr>
        <a:xfrm xmlns:a="http://schemas.openxmlformats.org/drawingml/2006/main">
          <a:off x="1704976" y="90488"/>
          <a:ext cx="4191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/>
            <a:t>40</a:t>
          </a:r>
        </a:p>
      </cdr:txBody>
    </cdr:sp>
  </cdr:relSizeAnchor>
  <cdr:relSizeAnchor xmlns:cdr="http://schemas.openxmlformats.org/drawingml/2006/chartDrawing">
    <cdr:from>
      <cdr:x>0.5625</cdr:x>
      <cdr:y>0.02604</cdr:y>
    </cdr:from>
    <cdr:to>
      <cdr:x>0.6375</cdr:x>
      <cdr:y>0.12326</cdr:y>
    </cdr:to>
    <cdr:sp macro="" textlink="">
      <cdr:nvSpPr>
        <cdr:cNvPr id="6" name="CuadroTexto 5">
          <a:extLst xmlns:a="http://schemas.openxmlformats.org/drawingml/2006/main">
            <a:ext uri="{FF2B5EF4-FFF2-40B4-BE49-F238E27FC236}">
              <a16:creationId xmlns:a16="http://schemas.microsoft.com/office/drawing/2014/main" id="{5BBC6C4A-E09E-45B0-9B92-262BD6A408AE}"/>
            </a:ext>
          </a:extLst>
        </cdr:cNvPr>
        <cdr:cNvSpPr txBox="1"/>
      </cdr:nvSpPr>
      <cdr:spPr>
        <a:xfrm xmlns:a="http://schemas.openxmlformats.org/drawingml/2006/main">
          <a:off x="2571750" y="71438"/>
          <a:ext cx="3429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60</a:t>
          </a:r>
        </a:p>
      </cdr:txBody>
    </cdr:sp>
  </cdr:relSizeAnchor>
  <cdr:relSizeAnchor xmlns:cdr="http://schemas.openxmlformats.org/drawingml/2006/chartDrawing">
    <cdr:from>
      <cdr:x>0.69792</cdr:x>
      <cdr:y>0.19618</cdr:y>
    </cdr:from>
    <cdr:to>
      <cdr:x>0.78542</cdr:x>
      <cdr:y>0.2691</cdr:y>
    </cdr:to>
    <cdr:sp macro="" textlink="">
      <cdr:nvSpPr>
        <cdr:cNvPr id="7" name="CuadroTexto 6">
          <a:extLst xmlns:a="http://schemas.openxmlformats.org/drawingml/2006/main">
            <a:ext uri="{FF2B5EF4-FFF2-40B4-BE49-F238E27FC236}">
              <a16:creationId xmlns:a16="http://schemas.microsoft.com/office/drawing/2014/main" id="{F2BDF427-92E4-4EE1-8BA0-85317B221D63}"/>
            </a:ext>
          </a:extLst>
        </cdr:cNvPr>
        <cdr:cNvSpPr txBox="1"/>
      </cdr:nvSpPr>
      <cdr:spPr>
        <a:xfrm xmlns:a="http://schemas.openxmlformats.org/drawingml/2006/main">
          <a:off x="3190875" y="538163"/>
          <a:ext cx="4000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80</a:t>
          </a:r>
        </a:p>
      </cdr:txBody>
    </cdr:sp>
  </cdr:relSizeAnchor>
  <cdr:relSizeAnchor xmlns:cdr="http://schemas.openxmlformats.org/drawingml/2006/chartDrawing">
    <cdr:from>
      <cdr:x>0.72708</cdr:x>
      <cdr:y>0.42535</cdr:y>
    </cdr:from>
    <cdr:to>
      <cdr:x>0.83125</cdr:x>
      <cdr:y>0.49826</cdr:y>
    </cdr:to>
    <cdr:sp macro="" textlink="">
      <cdr:nvSpPr>
        <cdr:cNvPr id="8" name="CuadroTexto 7">
          <a:extLst xmlns:a="http://schemas.openxmlformats.org/drawingml/2006/main">
            <a:ext uri="{FF2B5EF4-FFF2-40B4-BE49-F238E27FC236}">
              <a16:creationId xmlns:a16="http://schemas.microsoft.com/office/drawing/2014/main" id="{32C5A3EA-4D80-4AFA-BAD2-8DEACC41A301}"/>
            </a:ext>
          </a:extLst>
        </cdr:cNvPr>
        <cdr:cNvSpPr txBox="1"/>
      </cdr:nvSpPr>
      <cdr:spPr>
        <a:xfrm xmlns:a="http://schemas.openxmlformats.org/drawingml/2006/main">
          <a:off x="3324225" y="1166813"/>
          <a:ext cx="47625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200" b="1" i="1"/>
            <a:t>100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os"/>
      <sheetName val="Configurar"/>
      <sheetName val="Datos de ejemplo"/>
    </sheetNames>
    <sheetDataSet>
      <sheetData sheetId="0"/>
      <sheetData sheetId="1">
        <row r="7">
          <cell r="C7" t="str">
            <v>FABRIKAM, INC.</v>
          </cell>
        </row>
      </sheetData>
      <sheetData sheetId="2">
        <row r="1">
          <cell r="W1" t="str">
            <v>FABRIKAM, INC. CUSTOMER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316.562300925929" createdVersion="7" refreshedVersion="7" minRefreshableVersion="3" recordCount="191" xr:uid="{715E7203-4023-46D6-B4B7-A1EDA375BE5D}">
  <cacheSource type="worksheet">
    <worksheetSource name="BASE_PQ"/>
  </cacheSource>
  <cacheFields count="8">
    <cacheField name="Productor" numFmtId="0">
      <sharedItems count="54">
        <s v="AHUMADA, SILVINA"/>
        <s v="ARRIOLA, MIRNA "/>
        <s v="AUTOMOTORES BERTINI"/>
        <s v="AVILA, VERONICA "/>
        <s v="BARBONA, MARIBE "/>
        <s v="BARRALE, JAVIER "/>
        <s v="BAZAN, ANALIA "/>
        <s v="BUENDIA, PAMELA"/>
        <s v="BUSTOS, MARCELO "/>
        <s v="FINI, EZEQUIEL "/>
        <s v="FORMINI, ANGIE"/>
        <s v="GANDIA, BELEN "/>
        <s v="JOAQUIN, RUTH"/>
        <s v="LOPEZ, ABEL"/>
        <s v="LUCHIÑSKI, JORGE "/>
        <s v="MANZANELLI, FLOR "/>
        <s v="MONDINO, CAROLINA"/>
        <s v="MORICONI, ADRIAN "/>
        <s v="REINARES, FLAVIO "/>
        <s v="RODRIGUEZ MARIA JOSE"/>
        <s v="RODRIGUEZ, JUAN MANUEL "/>
        <s v="ZAGALIA, GUILLERMO "/>
        <s v="ZORZENON, OMAR "/>
        <s v="BARBOSA, NOELIA"/>
        <s v="BARRERA, MARCELA"/>
        <s v="BORNANCINI, CACHO "/>
        <s v="CACERES, GIMENA"/>
        <s v="COLOMBI, NATALIA"/>
        <s v="DEGIUSTI FLORENCIA"/>
        <s v="DIPPERT, MAURO"/>
        <s v="FERREYRA, NADIR"/>
        <s v="GALINDEZ, JOSE "/>
        <s v="MARACATO, ANDRES"/>
        <s v="MARTINEZ, DIEGO "/>
        <s v="MARTINEZ, JUAN JOSE "/>
        <s v="MENDEZ, ERNESTO"/>
        <s v="MONTIEL, DIMA"/>
        <s v="MORI, VANESA"/>
        <s v="OCAMPO, GISELA "/>
        <s v="PARTEMI, GERMAN"/>
        <s v="RAPONI, SERGIO "/>
        <s v="RASELLI, ANA"/>
        <s v="REYNA, ANA"/>
        <s v="RUIZ, ALEJANDRA"/>
        <s v="SALVADOR, JOAQUIN"/>
        <s v="SANCHEZ, FABIAN "/>
        <s v="SCHIRADO, ROQUE"/>
        <s v="SPONGIA, JAVIER"/>
        <s v="STRICKER, OSVALDO "/>
        <s v="TORRES, SERGIO "/>
        <s v="WEISSBEIN, FEDERICO "/>
        <s v="ZORZENON OMAR 16536"/>
        <s v="BARBONA MARIBE 17661"/>
        <s v="BARBERIS  FLORENCIA"/>
      </sharedItems>
    </cacheField>
    <cacheField name="Compañía" numFmtId="0">
      <sharedItems/>
    </cacheField>
    <cacheField name="Producto" numFmtId="0">
      <sharedItems count="5">
        <s v="TRIUNFO"/>
        <s v="SANCOR"/>
        <s v="RIVADAVIA"/>
        <s v="RUS"/>
        <s v="EL NORTE "/>
      </sharedItems>
    </cacheField>
    <cacheField name="Cantidad" numFmtId="0">
      <sharedItems containsSemiMixedTypes="0" containsString="0" containsNumber="1" containsInteger="1" minValue="0" maxValue="62"/>
    </cacheField>
    <cacheField name="Año" numFmtId="0">
      <sharedItems containsSemiMixedTypes="0" containsString="0" containsNumber="1" containsInteger="1" minValue="202101" maxValue="202103" count="3">
        <n v="202101"/>
        <n v="202102"/>
        <n v="202103"/>
      </sharedItems>
    </cacheField>
    <cacheField name="Meta a alcanzar" numFmtId="1">
      <sharedItems containsSemiMixedTypes="0" containsString="0" containsNumber="1" minValue="4" maxValue="376.16538192011211"/>
    </cacheField>
    <cacheField name="Total" numFmtId="10">
      <sharedItems containsSemiMixedTypes="0" containsString="0" containsNumber="1" minValue="0" maxValue="0.52068597732120803"/>
    </cacheField>
    <cacheField name="% Meta" numFmtId="10">
      <sharedItems containsSemiMixedTypes="0" containsString="0" containsNumber="1" minValue="0" maxValue="0.19901892081289418"/>
    </cacheField>
  </cacheFields>
  <extLst>
    <ext xmlns:x14="http://schemas.microsoft.com/office/spreadsheetml/2009/9/main" uri="{725AE2AE-9491-48be-B2B4-4EB974FC3084}">
      <x14:pivotCacheDefinition pivotCacheId="2198008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TRIUNFO"/>
    <x v="0"/>
    <n v="0"/>
    <x v="0"/>
    <n v="15.793973370707779"/>
    <n v="6.3315289732895561E-2"/>
    <n v="6.3069376313945342E-3"/>
  </r>
  <r>
    <x v="1"/>
    <s v="SANCOR"/>
    <x v="1"/>
    <n v="0"/>
    <x v="0"/>
    <n v="15.793973370707779"/>
    <n v="6.3315289732895561E-2"/>
    <n v="6.3069376313945342E-3"/>
  </r>
  <r>
    <x v="1"/>
    <s v="RIVADAVIA"/>
    <x v="2"/>
    <n v="1"/>
    <x v="0"/>
    <n v="15.793973370707779"/>
    <n v="6.3315289732895561E-2"/>
    <n v="6.3069376313945342E-3"/>
  </r>
  <r>
    <x v="2"/>
    <s v="SANCOR"/>
    <x v="1"/>
    <n v="0"/>
    <x v="0"/>
    <n v="4"/>
    <n v="0"/>
    <n v="0"/>
  </r>
  <r>
    <x v="3"/>
    <s v="SANCOR"/>
    <x v="1"/>
    <n v="1"/>
    <x v="0"/>
    <n v="17.104414856341975"/>
    <n v="0.11692887577843331"/>
    <n v="7.0077084793272598E-3"/>
  </r>
  <r>
    <x v="4"/>
    <s v="SANCOR"/>
    <x v="1"/>
    <n v="0"/>
    <x v="0"/>
    <n v="90.48913805185704"/>
    <n v="0.11051050120810359"/>
    <n v="4.6250875963559916E-2"/>
  </r>
  <r>
    <x v="4"/>
    <s v="RIVADAVIA"/>
    <x v="2"/>
    <n v="10"/>
    <x v="0"/>
    <n v="90.48913805185704"/>
    <n v="0.11051050120810359"/>
    <n v="4.6250875963559916E-2"/>
  </r>
  <r>
    <x v="5"/>
    <s v="SANCOR"/>
    <x v="1"/>
    <n v="0"/>
    <x v="0"/>
    <n v="110.14576033637"/>
    <n v="0.26328748298107879"/>
    <n v="5.6762438682550806E-2"/>
  </r>
  <r>
    <x v="5"/>
    <s v="RIVADAVIA"/>
    <x v="2"/>
    <n v="16"/>
    <x v="0"/>
    <n v="110.14576033637"/>
    <n v="0.26328748298107879"/>
    <n v="5.6762438682550806E-2"/>
  </r>
  <r>
    <x v="6"/>
    <s v="SANCOR"/>
    <x v="1"/>
    <n v="0"/>
    <x v="0"/>
    <n v="6.6208829712683954"/>
    <n v="0.30207451312447076"/>
    <n v="1.4015416958654519E-3"/>
  </r>
  <r>
    <x v="6"/>
    <s v="RIVADAVIA"/>
    <x v="2"/>
    <n v="2"/>
    <x v="0"/>
    <n v="6.6208829712683954"/>
    <n v="0.30207451312447076"/>
    <n v="1.4015416958654519E-3"/>
  </r>
  <r>
    <x v="7"/>
    <s v="SANCOR"/>
    <x v="1"/>
    <n v="0"/>
    <x v="0"/>
    <n v="13.173090399439383"/>
    <n v="7.5912331099053099E-2"/>
    <n v="4.905395935529082E-3"/>
  </r>
  <r>
    <x v="7"/>
    <s v="RIVADAVIA"/>
    <x v="2"/>
    <n v="1"/>
    <x v="0"/>
    <n v="13.173090399439383"/>
    <n v="7.5912331099053099E-2"/>
    <n v="4.905395935529082E-3"/>
  </r>
  <r>
    <x v="8"/>
    <s v="SANCOR"/>
    <x v="1"/>
    <n v="0"/>
    <x v="0"/>
    <n v="10.552207428170988"/>
    <n v="0"/>
    <n v="3.5038542396636299E-3"/>
  </r>
  <r>
    <x v="9"/>
    <s v="SANCOR"/>
    <x v="1"/>
    <n v="0"/>
    <x v="0"/>
    <n v="42.002803083391733"/>
    <n v="0.19046347892822582"/>
    <n v="2.0322354590049056E-2"/>
  </r>
  <r>
    <x v="9"/>
    <s v="RIVADAVIA"/>
    <x v="2"/>
    <n v="4"/>
    <x v="0"/>
    <n v="42.002803083391733"/>
    <n v="0.19046347892822582"/>
    <n v="2.0322354590049056E-2"/>
  </r>
  <r>
    <x v="10"/>
    <s v="SANCOR"/>
    <x v="1"/>
    <n v="0"/>
    <x v="0"/>
    <n v="48.55501051156272"/>
    <n v="0.20595196859485046"/>
    <n v="2.3826208829712685E-2"/>
  </r>
  <r>
    <x v="10"/>
    <s v="RIVADAVIA"/>
    <x v="2"/>
    <n v="6"/>
    <x v="0"/>
    <n v="48.55501051156272"/>
    <n v="0.20595196859485046"/>
    <n v="2.3826208829712685E-2"/>
  </r>
  <r>
    <x v="11"/>
    <s v="SANCOR"/>
    <x v="1"/>
    <n v="1"/>
    <x v="0"/>
    <n v="61.659425367904696"/>
    <n v="0.42167113697322361"/>
    <n v="3.0833917309039945E-2"/>
  </r>
  <r>
    <x v="11"/>
    <s v="RIVADAVIA"/>
    <x v="2"/>
    <n v="11"/>
    <x v="0"/>
    <n v="61.659425367904696"/>
    <n v="0.42167113697322361"/>
    <n v="3.0833917309039945E-2"/>
  </r>
  <r>
    <x v="12"/>
    <s v="RIVADAVIA"/>
    <x v="2"/>
    <n v="0"/>
    <x v="0"/>
    <n v="11.862648913805186"/>
    <n v="0.16859640831758033"/>
    <n v="4.2046250875963564E-3"/>
  </r>
  <r>
    <x v="13"/>
    <s v="SANCOR"/>
    <x v="1"/>
    <n v="0"/>
    <x v="0"/>
    <n v="7.9313244569025931"/>
    <n v="0.25216469340872943"/>
    <n v="2.1023125437981782E-3"/>
  </r>
  <r>
    <x v="13"/>
    <s v="RIVADAVIA"/>
    <x v="2"/>
    <n v="0"/>
    <x v="0"/>
    <n v="7.9313244569025931"/>
    <n v="0.25216469340872943"/>
    <n v="2.1023125437981782E-3"/>
  </r>
  <r>
    <x v="14"/>
    <s v="SANCOR"/>
    <x v="1"/>
    <n v="0"/>
    <x v="0"/>
    <n v="376.16538192011211"/>
    <n v="0.27115732840525497"/>
    <n v="0.19901892081289418"/>
  </r>
  <r>
    <x v="14"/>
    <s v="RIVADAVIA"/>
    <x v="2"/>
    <n v="62"/>
    <x v="0"/>
    <n v="376.16538192011211"/>
    <n v="0.27115732840525497"/>
    <n v="0.19901892081289418"/>
  </r>
  <r>
    <x v="15"/>
    <s v="SANCOR"/>
    <x v="1"/>
    <n v="0"/>
    <x v="0"/>
    <n v="13.173090399439383"/>
    <n v="7.5912331099053099E-2"/>
    <n v="4.905395935529082E-3"/>
  </r>
  <r>
    <x v="15"/>
    <s v="RIVADAVIA"/>
    <x v="2"/>
    <n v="0"/>
    <x v="0"/>
    <n v="13.173090399439383"/>
    <n v="7.5912331099053099E-2"/>
    <n v="4.905395935529082E-3"/>
  </r>
  <r>
    <x v="16"/>
    <s v="SANCOR"/>
    <x v="1"/>
    <n v="3"/>
    <x v="0"/>
    <n v="38.071478626489139"/>
    <n v="0.28893020173759387"/>
    <n v="1.8220042046250877E-2"/>
  </r>
  <r>
    <x v="16"/>
    <s v="RIVADAVIA"/>
    <x v="2"/>
    <n v="5"/>
    <x v="0"/>
    <n v="38.071478626489139"/>
    <n v="0.28893020173759387"/>
    <n v="1.8220042046250877E-2"/>
  </r>
  <r>
    <x v="17"/>
    <s v="SANCOR"/>
    <x v="1"/>
    <n v="0"/>
    <x v="0"/>
    <n v="39.381920112123332"/>
    <n v="0.30470835261041324"/>
    <n v="1.8920812894183601E-2"/>
  </r>
  <r>
    <x v="17"/>
    <s v="RIVADAVIA"/>
    <x v="2"/>
    <n v="1"/>
    <x v="0"/>
    <n v="39.381920112123332"/>
    <n v="0.30470835261041324"/>
    <n v="1.8920812894183601E-2"/>
  </r>
  <r>
    <x v="18"/>
    <s v="SANCOR"/>
    <x v="1"/>
    <n v="34"/>
    <x v="0"/>
    <n v="283.12403644008407"/>
    <n v="0.30022177229727393"/>
    <n v="0.14926419060967064"/>
  </r>
  <r>
    <x v="18"/>
    <s v="RIVADAVIA"/>
    <x v="2"/>
    <n v="14"/>
    <x v="0"/>
    <n v="283.12403644008407"/>
    <n v="0.30022177229727393"/>
    <n v="0.14926419060967064"/>
  </r>
  <r>
    <x v="19"/>
    <s v="RIVADAVIA"/>
    <x v="2"/>
    <n v="0"/>
    <x v="0"/>
    <n v="4"/>
    <n v="0"/>
    <n v="0"/>
  </r>
  <r>
    <x v="20"/>
    <s v="SANCOR"/>
    <x v="1"/>
    <n v="14"/>
    <x v="0"/>
    <n v="133.73370707778557"/>
    <n v="0.22432639201836113"/>
    <n v="6.9376313945339871E-2"/>
  </r>
  <r>
    <x v="20"/>
    <s v="RIVADAVIA"/>
    <x v="2"/>
    <n v="10"/>
    <x v="0"/>
    <n v="133.73370707778557"/>
    <n v="0.22432639201836113"/>
    <n v="6.9376313945339871E-2"/>
  </r>
  <r>
    <x v="21"/>
    <s v="SANCOR"/>
    <x v="1"/>
    <n v="1"/>
    <x v="0"/>
    <n v="133.73370707778557"/>
    <n v="0.25423657762080926"/>
    <n v="6.9376313945339871E-2"/>
  </r>
  <r>
    <x v="21"/>
    <s v="RIVADAVIA"/>
    <x v="2"/>
    <n v="18"/>
    <x v="0"/>
    <n v="133.73370707778557"/>
    <n v="0.25423657762080926"/>
    <n v="6.9376313945339871E-2"/>
  </r>
  <r>
    <x v="22"/>
    <s v="SANCOR"/>
    <x v="1"/>
    <n v="0"/>
    <x v="0"/>
    <n v="298.84933426769442"/>
    <n v="0.33796294125095561"/>
    <n v="0.15767344078486334"/>
  </r>
  <r>
    <x v="22"/>
    <s v="RIVADAVIA"/>
    <x v="2"/>
    <n v="48"/>
    <x v="0"/>
    <n v="298.84933426769442"/>
    <n v="0.33796294125095561"/>
    <n v="0.15767344078486334"/>
  </r>
  <r>
    <x v="0"/>
    <s v="SANCOR"/>
    <x v="1"/>
    <n v="0"/>
    <x v="1"/>
    <n v="15.793973370707779"/>
    <n v="6.3315289732895561E-2"/>
    <n v="6.3069376313945342E-3"/>
  </r>
  <r>
    <x v="0"/>
    <s v="RIVADAVIA"/>
    <x v="2"/>
    <n v="0"/>
    <x v="1"/>
    <n v="15.793973370707779"/>
    <n v="6.3315289732895561E-2"/>
    <n v="6.3069376313945342E-3"/>
  </r>
  <r>
    <x v="0"/>
    <s v="TRIUNFO"/>
    <x v="0"/>
    <n v="1"/>
    <x v="1"/>
    <n v="15.793973370707779"/>
    <n v="6.3315289732895561E-2"/>
    <n v="6.3069376313945342E-3"/>
  </r>
  <r>
    <x v="1"/>
    <s v="SANCOR"/>
    <x v="1"/>
    <n v="0"/>
    <x v="1"/>
    <n v="15.793973370707779"/>
    <n v="6.3315289732895561E-2"/>
    <n v="6.3069376313945342E-3"/>
  </r>
  <r>
    <x v="1"/>
    <s v="RIVADAVIA"/>
    <x v="2"/>
    <n v="0"/>
    <x v="1"/>
    <n v="15.793973370707779"/>
    <n v="6.3315289732895561E-2"/>
    <n v="6.3069376313945342E-3"/>
  </r>
  <r>
    <x v="2"/>
    <s v="SANCOR"/>
    <x v="1"/>
    <n v="0"/>
    <x v="1"/>
    <n v="4"/>
    <n v="0"/>
    <n v="0"/>
  </r>
  <r>
    <x v="2"/>
    <s v="RIVADAVIA"/>
    <x v="2"/>
    <n v="0"/>
    <x v="1"/>
    <n v="4"/>
    <n v="0"/>
    <n v="0"/>
  </r>
  <r>
    <x v="3"/>
    <s v="SANCOR"/>
    <x v="1"/>
    <n v="1"/>
    <x v="1"/>
    <n v="17.104414856341975"/>
    <n v="0.11692887577843331"/>
    <n v="7.0077084793272598E-3"/>
  </r>
  <r>
    <x v="3"/>
    <s v="RIVADAVIA"/>
    <x v="2"/>
    <n v="0"/>
    <x v="1"/>
    <n v="17.104414856341975"/>
    <n v="0.11692887577843331"/>
    <n v="7.0077084793272598E-3"/>
  </r>
  <r>
    <x v="4"/>
    <s v="SANCOR"/>
    <x v="1"/>
    <n v="0"/>
    <x v="1"/>
    <n v="90.48913805185704"/>
    <n v="0.11051050120810359"/>
    <n v="4.6250875963559916E-2"/>
  </r>
  <r>
    <x v="4"/>
    <s v="RIVADAVIA"/>
    <x v="2"/>
    <n v="0"/>
    <x v="1"/>
    <n v="90.48913805185704"/>
    <n v="0.11051050120810359"/>
    <n v="4.6250875963559916E-2"/>
  </r>
  <r>
    <x v="23"/>
    <s v="SANCOR"/>
    <x v="1"/>
    <n v="0"/>
    <x v="1"/>
    <n v="4"/>
    <n v="0"/>
    <n v="0"/>
  </r>
  <r>
    <x v="23"/>
    <s v="RIVADAVIA"/>
    <x v="2"/>
    <n v="0"/>
    <x v="1"/>
    <n v="4"/>
    <n v="0"/>
    <n v="0"/>
  </r>
  <r>
    <x v="5"/>
    <s v="SANCOR"/>
    <x v="1"/>
    <n v="0"/>
    <x v="1"/>
    <n v="110.14576033637"/>
    <n v="0.26328748298107879"/>
    <n v="5.6762438682550806E-2"/>
  </r>
  <r>
    <x v="5"/>
    <s v="RIVADAVIA"/>
    <x v="2"/>
    <n v="13"/>
    <x v="1"/>
    <n v="110.14576033637"/>
    <n v="0.26328748298107879"/>
    <n v="5.6762438682550806E-2"/>
  </r>
  <r>
    <x v="24"/>
    <s v="SANCOR"/>
    <x v="1"/>
    <n v="0"/>
    <x v="1"/>
    <n v="4"/>
    <n v="0"/>
    <n v="0"/>
  </r>
  <r>
    <x v="24"/>
    <s v="RIVADAVIA"/>
    <x v="2"/>
    <n v="0"/>
    <x v="1"/>
    <n v="4"/>
    <n v="0"/>
    <n v="0"/>
  </r>
  <r>
    <x v="6"/>
    <s v="SANCOR"/>
    <x v="1"/>
    <n v="0"/>
    <x v="1"/>
    <n v="6.6208829712683954"/>
    <n v="0.30207451312447076"/>
    <n v="1.4015416958654519E-3"/>
  </r>
  <r>
    <x v="6"/>
    <s v="RIVADAVIA"/>
    <x v="2"/>
    <n v="0"/>
    <x v="1"/>
    <n v="6.6208829712683954"/>
    <n v="0.30207451312447076"/>
    <n v="1.4015416958654519E-3"/>
  </r>
  <r>
    <x v="25"/>
    <s v="SANCOR"/>
    <x v="1"/>
    <n v="0"/>
    <x v="1"/>
    <n v="4"/>
    <n v="0"/>
    <n v="0"/>
  </r>
  <r>
    <x v="25"/>
    <s v="RIVADAVIA"/>
    <x v="2"/>
    <n v="0"/>
    <x v="1"/>
    <n v="4"/>
    <n v="0"/>
    <n v="0"/>
  </r>
  <r>
    <x v="7"/>
    <s v="SANCOR"/>
    <x v="1"/>
    <n v="0"/>
    <x v="1"/>
    <n v="13.173090399439383"/>
    <n v="7.5912331099053099E-2"/>
    <n v="4.905395935529082E-3"/>
  </r>
  <r>
    <x v="7"/>
    <s v="RIVADAVIA"/>
    <x v="2"/>
    <n v="0"/>
    <x v="1"/>
    <n v="13.173090399439383"/>
    <n v="7.5912331099053099E-2"/>
    <n v="4.905395935529082E-3"/>
  </r>
  <r>
    <x v="8"/>
    <s v="SANCOR"/>
    <x v="1"/>
    <n v="0"/>
    <x v="1"/>
    <n v="10.552207428170988"/>
    <n v="0"/>
    <n v="3.5038542396636299E-3"/>
  </r>
  <r>
    <x v="8"/>
    <s v="RIVADAVIA"/>
    <x v="2"/>
    <n v="0"/>
    <x v="1"/>
    <n v="10.552207428170988"/>
    <n v="0"/>
    <n v="3.5038542396636299E-3"/>
  </r>
  <r>
    <x v="26"/>
    <s v="SANCOR"/>
    <x v="1"/>
    <n v="0"/>
    <x v="1"/>
    <n v="4"/>
    <n v="0"/>
    <n v="0"/>
  </r>
  <r>
    <x v="26"/>
    <s v="RIVADAVIA"/>
    <x v="2"/>
    <n v="0"/>
    <x v="1"/>
    <n v="4"/>
    <n v="0"/>
    <n v="0"/>
  </r>
  <r>
    <x v="27"/>
    <s v="SANCOR"/>
    <x v="1"/>
    <n v="0"/>
    <x v="1"/>
    <n v="4"/>
    <n v="0"/>
    <n v="0"/>
  </r>
  <r>
    <x v="27"/>
    <s v="RIVADAVIA"/>
    <x v="2"/>
    <n v="0"/>
    <x v="1"/>
    <n v="4"/>
    <n v="0"/>
    <n v="0"/>
  </r>
  <r>
    <x v="28"/>
    <s v="SANCOR"/>
    <x v="1"/>
    <n v="0"/>
    <x v="1"/>
    <n v="4"/>
    <n v="0"/>
    <n v="0"/>
  </r>
  <r>
    <x v="28"/>
    <s v="RIVADAVIA"/>
    <x v="2"/>
    <n v="0"/>
    <x v="1"/>
    <n v="4"/>
    <n v="0"/>
    <n v="0"/>
  </r>
  <r>
    <x v="29"/>
    <s v="SANCOR"/>
    <x v="1"/>
    <n v="2"/>
    <x v="1"/>
    <n v="34.140154169586545"/>
    <n v="5.8582043597848847E-2"/>
    <n v="1.6117729502452698E-2"/>
  </r>
  <r>
    <x v="29"/>
    <s v="RIVADAVIA"/>
    <x v="2"/>
    <n v="0"/>
    <x v="1"/>
    <n v="34.140154169586545"/>
    <n v="5.8582043597848847E-2"/>
    <n v="1.6117729502452698E-2"/>
  </r>
  <r>
    <x v="30"/>
    <s v="SANCOR"/>
    <x v="1"/>
    <n v="0"/>
    <x v="1"/>
    <n v="10.552207428170988"/>
    <n v="0"/>
    <n v="3.5038542396636299E-3"/>
  </r>
  <r>
    <x v="30"/>
    <s v="RIVADAVIA"/>
    <x v="2"/>
    <n v="0"/>
    <x v="1"/>
    <n v="10.552207428170988"/>
    <n v="0"/>
    <n v="3.5038542396636299E-3"/>
  </r>
  <r>
    <x v="9"/>
    <s v="SANCOR"/>
    <x v="1"/>
    <n v="0"/>
    <x v="1"/>
    <n v="42.002803083391733"/>
    <n v="0.19046347892822582"/>
    <n v="2.0322354590049056E-2"/>
  </r>
  <r>
    <x v="9"/>
    <s v="RIVADAVIA"/>
    <x v="2"/>
    <n v="4"/>
    <x v="1"/>
    <n v="42.002803083391733"/>
    <n v="0.19046347892822582"/>
    <n v="2.0322354590049056E-2"/>
  </r>
  <r>
    <x v="10"/>
    <s v="SANCOR"/>
    <x v="1"/>
    <n v="0"/>
    <x v="1"/>
    <n v="48.55501051156272"/>
    <n v="0.20595196859485046"/>
    <n v="2.3826208829712685E-2"/>
  </r>
  <r>
    <x v="10"/>
    <s v="RIVADAVIA"/>
    <x v="2"/>
    <n v="4"/>
    <x v="1"/>
    <n v="48.55501051156272"/>
    <n v="0.20595196859485046"/>
    <n v="2.3826208829712685E-2"/>
  </r>
  <r>
    <x v="31"/>
    <s v="SANCOR"/>
    <x v="1"/>
    <n v="1"/>
    <x v="1"/>
    <n v="13.173090399439383"/>
    <n v="7.5912331099053099E-2"/>
    <n v="4.905395935529082E-3"/>
  </r>
  <r>
    <x v="31"/>
    <s v="RIVADAVIA"/>
    <x v="2"/>
    <n v="0"/>
    <x v="1"/>
    <n v="13.173090399439383"/>
    <n v="7.5912331099053099E-2"/>
    <n v="4.905395935529082E-3"/>
  </r>
  <r>
    <x v="11"/>
    <s v="SANCOR"/>
    <x v="1"/>
    <n v="1"/>
    <x v="1"/>
    <n v="61.659425367904696"/>
    <n v="0.42167113697322361"/>
    <n v="3.0833917309039945E-2"/>
  </r>
  <r>
    <x v="11"/>
    <s v="RIVADAVIA"/>
    <x v="2"/>
    <n v="6"/>
    <x v="1"/>
    <n v="61.659425367904696"/>
    <n v="0.42167113697322361"/>
    <n v="3.0833917309039945E-2"/>
  </r>
  <r>
    <x v="12"/>
    <s v="SANCOR"/>
    <x v="1"/>
    <n v="0"/>
    <x v="1"/>
    <n v="11.862648913805186"/>
    <n v="0.16859640831758033"/>
    <n v="4.2046250875963564E-3"/>
  </r>
  <r>
    <x v="12"/>
    <s v="RIVADAVIA"/>
    <x v="2"/>
    <n v="2"/>
    <x v="1"/>
    <n v="11.862648913805186"/>
    <n v="0.16859640831758033"/>
    <n v="4.2046250875963564E-3"/>
  </r>
  <r>
    <x v="13"/>
    <s v="SANCOR"/>
    <x v="1"/>
    <n v="0"/>
    <x v="1"/>
    <n v="7.9313244569025931"/>
    <n v="0.25216469340872943"/>
    <n v="2.1023125437981782E-3"/>
  </r>
  <r>
    <x v="13"/>
    <s v="RIVADAVIA"/>
    <x v="2"/>
    <n v="2"/>
    <x v="1"/>
    <n v="7.9313244569025931"/>
    <n v="0.25216469340872943"/>
    <n v="2.1023125437981782E-3"/>
  </r>
  <r>
    <x v="14"/>
    <s v="SANCOR"/>
    <x v="1"/>
    <n v="0"/>
    <x v="1"/>
    <n v="376.16538192011211"/>
    <n v="0.27115732840525497"/>
    <n v="0.19901892081289418"/>
  </r>
  <r>
    <x v="14"/>
    <s v="RIVADAVIA"/>
    <x v="2"/>
    <n v="40"/>
    <x v="1"/>
    <n v="376.16538192011211"/>
    <n v="0.27115732840525497"/>
    <n v="0.19901892081289418"/>
  </r>
  <r>
    <x v="15"/>
    <s v="SANCOR"/>
    <x v="1"/>
    <n v="0"/>
    <x v="1"/>
    <n v="13.173090399439383"/>
    <n v="7.5912331099053099E-2"/>
    <n v="4.905395935529082E-3"/>
  </r>
  <r>
    <x v="15"/>
    <s v="RIVADAVIA"/>
    <x v="2"/>
    <n v="1"/>
    <x v="1"/>
    <n v="13.173090399439383"/>
    <n v="7.5912331099053099E-2"/>
    <n v="4.905395935529082E-3"/>
  </r>
  <r>
    <x v="32"/>
    <s v="SANCOR"/>
    <x v="1"/>
    <n v="0"/>
    <x v="1"/>
    <n v="7.9313244569025931"/>
    <n v="0.12608234670436472"/>
    <n v="2.1023125437981782E-3"/>
  </r>
  <r>
    <x v="32"/>
    <s v="RIVADAVIA"/>
    <x v="2"/>
    <n v="1"/>
    <x v="1"/>
    <n v="7.9313244569025931"/>
    <n v="0.12608234670436472"/>
    <n v="2.1023125437981782E-3"/>
  </r>
  <r>
    <x v="33"/>
    <s v="SANCOR"/>
    <x v="1"/>
    <n v="0"/>
    <x v="1"/>
    <n v="22.346180798878766"/>
    <n v="0"/>
    <n v="9.8107918710581641E-3"/>
  </r>
  <r>
    <x v="33"/>
    <s v="RIVADAVIA"/>
    <x v="2"/>
    <n v="0"/>
    <x v="1"/>
    <n v="22.346180798878766"/>
    <n v="0"/>
    <n v="9.8107918710581641E-3"/>
  </r>
  <r>
    <x v="34"/>
    <s v="SANCOR"/>
    <x v="1"/>
    <n v="1"/>
    <x v="1"/>
    <n v="17.104414856341975"/>
    <n v="0.29232218944608329"/>
    <n v="7.0077084793272598E-3"/>
  </r>
  <r>
    <x v="34"/>
    <s v="RIVADAVIA"/>
    <x v="2"/>
    <n v="0"/>
    <x v="1"/>
    <n v="17.104414856341975"/>
    <n v="0.29232218944608329"/>
    <n v="7.0077084793272598E-3"/>
  </r>
  <r>
    <x v="35"/>
    <s v="SANCOR"/>
    <x v="1"/>
    <n v="0"/>
    <x v="1"/>
    <n v="18.414856341976176"/>
    <n v="5.4303980516020998E-2"/>
    <n v="7.7084793272599863E-3"/>
  </r>
  <r>
    <x v="35"/>
    <s v="RIVADAVIA"/>
    <x v="2"/>
    <n v="1"/>
    <x v="1"/>
    <n v="18.414856341976176"/>
    <n v="5.4303980516020998E-2"/>
    <n v="7.7084793272599863E-3"/>
  </r>
  <r>
    <x v="16"/>
    <s v="SANCOR"/>
    <x v="1"/>
    <n v="3"/>
    <x v="1"/>
    <n v="38.071478626489139"/>
    <n v="0.28893020173759387"/>
    <n v="1.8220042046250877E-2"/>
  </r>
  <r>
    <x v="16"/>
    <s v="RIVADAVIA"/>
    <x v="2"/>
    <n v="0"/>
    <x v="1"/>
    <n v="38.071478626489139"/>
    <n v="0.28893020173759387"/>
    <n v="1.8220042046250877E-2"/>
  </r>
  <r>
    <x v="36"/>
    <s v="SANCOR"/>
    <x v="1"/>
    <n v="0"/>
    <x v="1"/>
    <n v="7.9313244569025931"/>
    <n v="0"/>
    <n v="2.1023125437981782E-3"/>
  </r>
  <r>
    <x v="36"/>
    <s v="RIVADAVIA"/>
    <x v="2"/>
    <n v="0"/>
    <x v="1"/>
    <n v="7.9313244569025931"/>
    <n v="0"/>
    <n v="2.1023125437981782E-3"/>
  </r>
  <r>
    <x v="37"/>
    <s v="SANCOR"/>
    <x v="1"/>
    <n v="0"/>
    <x v="1"/>
    <n v="4"/>
    <n v="0"/>
    <n v="0"/>
  </r>
  <r>
    <x v="37"/>
    <s v="RIVADAVIA"/>
    <x v="2"/>
    <n v="0"/>
    <x v="1"/>
    <n v="4"/>
    <n v="0"/>
    <n v="0"/>
  </r>
  <r>
    <x v="17"/>
    <s v="SANCOR"/>
    <x v="1"/>
    <n v="0"/>
    <x v="1"/>
    <n v="39.381920112123332"/>
    <n v="0.30470835261041324"/>
    <n v="1.8920812894183601E-2"/>
  </r>
  <r>
    <x v="17"/>
    <s v="RIVADAVIA"/>
    <x v="2"/>
    <n v="11"/>
    <x v="1"/>
    <n v="39.381920112123332"/>
    <n v="0.30470835261041324"/>
    <n v="1.8920812894183601E-2"/>
  </r>
  <r>
    <x v="38"/>
    <s v="SANCOR"/>
    <x v="1"/>
    <n v="0"/>
    <x v="1"/>
    <n v="14.48353188507358"/>
    <n v="0"/>
    <n v="5.6061667834618077E-3"/>
  </r>
  <r>
    <x v="38"/>
    <s v="RIVADAVIA"/>
    <x v="2"/>
    <n v="0"/>
    <x v="1"/>
    <n v="14.48353188507358"/>
    <n v="0"/>
    <n v="5.6061667834618077E-3"/>
  </r>
  <r>
    <x v="39"/>
    <s v="SANCOR"/>
    <x v="1"/>
    <n v="0"/>
    <x v="1"/>
    <n v="4"/>
    <n v="0"/>
    <n v="0"/>
  </r>
  <r>
    <x v="39"/>
    <s v="RIVADAVIA"/>
    <x v="2"/>
    <n v="0"/>
    <x v="1"/>
    <n v="4"/>
    <n v="0"/>
    <n v="0"/>
  </r>
  <r>
    <x v="40"/>
    <s v="SANCOR"/>
    <x v="1"/>
    <n v="0"/>
    <x v="1"/>
    <n v="5.3104414856341977"/>
    <n v="0"/>
    <n v="7.0077084793272596E-4"/>
  </r>
  <r>
    <x v="40"/>
    <s v="RIVADAVIA"/>
    <x v="2"/>
    <n v="0"/>
    <x v="1"/>
    <n v="5.3104414856341977"/>
    <n v="0"/>
    <n v="7.0077084793272596E-4"/>
  </r>
  <r>
    <x v="41"/>
    <s v="SANCOR"/>
    <x v="1"/>
    <n v="0"/>
    <x v="1"/>
    <n v="4"/>
    <n v="0"/>
    <n v="0"/>
  </r>
  <r>
    <x v="41"/>
    <s v="RIVADAVIA"/>
    <x v="2"/>
    <n v="0"/>
    <x v="1"/>
    <n v="4"/>
    <n v="0"/>
    <n v="0"/>
  </r>
  <r>
    <x v="18"/>
    <s v="SANCOR"/>
    <x v="1"/>
    <n v="17"/>
    <x v="1"/>
    <n v="283.12403644008407"/>
    <n v="0.30022177229727393"/>
    <n v="0.14926419060967064"/>
  </r>
  <r>
    <x v="18"/>
    <s v="RIVADAVIA"/>
    <x v="2"/>
    <n v="20"/>
    <x v="1"/>
    <n v="283.12403644008407"/>
    <n v="0.30022177229727393"/>
    <n v="0.14926419060967064"/>
  </r>
  <r>
    <x v="42"/>
    <s v="SANCOR"/>
    <x v="1"/>
    <n v="0"/>
    <x v="1"/>
    <n v="4"/>
    <n v="0"/>
    <n v="0"/>
  </r>
  <r>
    <x v="42"/>
    <s v="RIVADAVIA"/>
    <x v="2"/>
    <n v="0"/>
    <x v="1"/>
    <n v="4"/>
    <n v="0"/>
    <n v="0"/>
  </r>
  <r>
    <x v="19"/>
    <s v="SANCOR"/>
    <x v="1"/>
    <n v="0"/>
    <x v="1"/>
    <n v="4"/>
    <n v="0"/>
    <n v="0"/>
  </r>
  <r>
    <x v="19"/>
    <s v="RIVADAVIA"/>
    <x v="2"/>
    <n v="0"/>
    <x v="1"/>
    <n v="4"/>
    <n v="0"/>
    <n v="0"/>
  </r>
  <r>
    <x v="20"/>
    <s v="SANCOR"/>
    <x v="1"/>
    <n v="0"/>
    <x v="1"/>
    <n v="133.73370707778557"/>
    <n v="0.22432639201836113"/>
    <n v="6.9376313945339871E-2"/>
  </r>
  <r>
    <x v="20"/>
    <s v="RIVADAVIA"/>
    <x v="2"/>
    <n v="6"/>
    <x v="1"/>
    <n v="133.73370707778557"/>
    <n v="0.22432639201836113"/>
    <n v="6.9376313945339871E-2"/>
  </r>
  <r>
    <x v="43"/>
    <s v="SANCOR"/>
    <x v="1"/>
    <n v="0"/>
    <x v="1"/>
    <n v="4"/>
    <n v="0"/>
    <n v="0"/>
  </r>
  <r>
    <x v="43"/>
    <s v="RIVADAVIA"/>
    <x v="2"/>
    <n v="0"/>
    <x v="1"/>
    <n v="4"/>
    <n v="0"/>
    <n v="0"/>
  </r>
  <r>
    <x v="44"/>
    <s v="SANCOR"/>
    <x v="1"/>
    <n v="0"/>
    <x v="1"/>
    <n v="4"/>
    <n v="0"/>
    <n v="0"/>
  </r>
  <r>
    <x v="44"/>
    <s v="RIVADAVIA"/>
    <x v="2"/>
    <n v="0"/>
    <x v="1"/>
    <n v="4"/>
    <n v="0"/>
    <n v="0"/>
  </r>
  <r>
    <x v="45"/>
    <s v="SANCOR"/>
    <x v="1"/>
    <n v="0"/>
    <x v="1"/>
    <n v="7.9313244569025931"/>
    <n v="0"/>
    <n v="2.1023125437981782E-3"/>
  </r>
  <r>
    <x v="45"/>
    <s v="RIVADAVIA"/>
    <x v="2"/>
    <n v="0"/>
    <x v="1"/>
    <n v="7.9313244569025931"/>
    <n v="0"/>
    <n v="2.1023125437981782E-3"/>
  </r>
  <r>
    <x v="46"/>
    <s v="SANCOR"/>
    <x v="1"/>
    <n v="0"/>
    <x v="1"/>
    <n v="4"/>
    <n v="0"/>
    <n v="0"/>
  </r>
  <r>
    <x v="46"/>
    <s v="RIVADAVIA"/>
    <x v="2"/>
    <n v="0"/>
    <x v="1"/>
    <n v="4"/>
    <n v="0"/>
    <n v="0"/>
  </r>
  <r>
    <x v="47"/>
    <s v="SANCOR"/>
    <x v="1"/>
    <n v="0"/>
    <x v="1"/>
    <n v="6.6208829712683954"/>
    <n v="0"/>
    <n v="1.4015416958654519E-3"/>
  </r>
  <r>
    <x v="47"/>
    <s v="RIVADAVIA"/>
    <x v="2"/>
    <n v="0"/>
    <x v="1"/>
    <n v="6.6208829712683954"/>
    <n v="0"/>
    <n v="1.4015416958654519E-3"/>
  </r>
  <r>
    <x v="48"/>
    <s v="SANCOR"/>
    <x v="1"/>
    <n v="3"/>
    <x v="1"/>
    <n v="14.48353188507358"/>
    <n v="0.27617573059802597"/>
    <n v="5.6061667834618077E-3"/>
  </r>
  <r>
    <x v="48"/>
    <s v="RIVADAVIA"/>
    <x v="2"/>
    <n v="0"/>
    <x v="1"/>
    <n v="14.48353188507358"/>
    <n v="0.27617573059802597"/>
    <n v="5.6061667834618077E-3"/>
  </r>
  <r>
    <x v="49"/>
    <s v="SANCOR"/>
    <x v="1"/>
    <n v="2"/>
    <x v="1"/>
    <n v="11.862648913805186"/>
    <n v="0.25289461247637052"/>
    <n v="4.2046250875963564E-3"/>
  </r>
  <r>
    <x v="49"/>
    <s v="RIVADAVIA"/>
    <x v="2"/>
    <n v="0"/>
    <x v="1"/>
    <n v="11.862648913805186"/>
    <n v="0.25289461247637052"/>
    <n v="4.2046250875963564E-3"/>
  </r>
  <r>
    <x v="50"/>
    <s v="SANCOR"/>
    <x v="1"/>
    <n v="0"/>
    <x v="1"/>
    <n v="10.552207428170988"/>
    <n v="0"/>
    <n v="3.5038542396636299E-3"/>
  </r>
  <r>
    <x v="50"/>
    <s v="RIVADAVIA"/>
    <x v="2"/>
    <n v="0"/>
    <x v="1"/>
    <n v="10.552207428170988"/>
    <n v="0"/>
    <n v="3.5038542396636299E-3"/>
  </r>
  <r>
    <x v="21"/>
    <s v="SANCOR"/>
    <x v="1"/>
    <n v="0"/>
    <x v="1"/>
    <n v="133.73370707778557"/>
    <n v="0.25423657762080926"/>
    <n v="6.9376313945339871E-2"/>
  </r>
  <r>
    <x v="21"/>
    <s v="RIVADAVIA"/>
    <x v="2"/>
    <n v="6"/>
    <x v="1"/>
    <n v="133.73370707778557"/>
    <n v="0.25423657762080926"/>
    <n v="6.9376313945339871E-2"/>
  </r>
  <r>
    <x v="22"/>
    <s v="SANCOR"/>
    <x v="1"/>
    <n v="0"/>
    <x v="1"/>
    <n v="298.84933426769442"/>
    <n v="0.33796294125095561"/>
    <n v="0.15767344078486334"/>
  </r>
  <r>
    <x v="22"/>
    <s v="RIVADAVIA"/>
    <x v="2"/>
    <n v="36"/>
    <x v="1"/>
    <n v="298.84933426769442"/>
    <n v="0.33796294125095561"/>
    <n v="0.15767344078486334"/>
  </r>
  <r>
    <x v="11"/>
    <s v="SANCOR"/>
    <x v="1"/>
    <n v="2"/>
    <x v="2"/>
    <n v="61.659425367904696"/>
    <n v="0.42167113697322361"/>
    <n v="3.0833917309039945E-2"/>
  </r>
  <r>
    <x v="11"/>
    <s v="RIVADAVIA"/>
    <x v="2"/>
    <n v="5"/>
    <x v="2"/>
    <n v="61.659425367904696"/>
    <n v="0.42167113697322361"/>
    <n v="3.0833917309039945E-2"/>
  </r>
  <r>
    <x v="11"/>
    <s v="RUS"/>
    <x v="3"/>
    <n v="0"/>
    <x v="2"/>
    <n v="61.659425367904696"/>
    <n v="0.42167113697322361"/>
    <n v="3.0833917309039945E-2"/>
  </r>
  <r>
    <x v="11"/>
    <s v="EL NORTE "/>
    <x v="4"/>
    <n v="0"/>
    <x v="2"/>
    <n v="61.659425367904696"/>
    <n v="0.42167113697322361"/>
    <n v="3.0833917309039945E-2"/>
  </r>
  <r>
    <x v="34"/>
    <s v="SANCOR"/>
    <x v="1"/>
    <n v="4"/>
    <x v="2"/>
    <n v="17.104414856341975"/>
    <n v="0.29232218944608329"/>
    <n v="7.0077084793272598E-3"/>
  </r>
  <r>
    <x v="34"/>
    <s v="RIVADAVIA"/>
    <x v="2"/>
    <n v="0"/>
    <x v="2"/>
    <n v="17.104414856341975"/>
    <n v="0.29232218944608329"/>
    <n v="7.0077084793272598E-3"/>
  </r>
  <r>
    <x v="34"/>
    <s v="RUS"/>
    <x v="3"/>
    <n v="0"/>
    <x v="2"/>
    <n v="17.104414856341975"/>
    <n v="0.29232218944608329"/>
    <n v="7.0077084793272598E-3"/>
  </r>
  <r>
    <x v="34"/>
    <s v="TRIUNFO"/>
    <x v="0"/>
    <n v="0"/>
    <x v="2"/>
    <n v="17.104414856341975"/>
    <n v="0.29232218944608329"/>
    <n v="7.0077084793272598E-3"/>
  </r>
  <r>
    <x v="34"/>
    <s v="EL NORTE "/>
    <x v="4"/>
    <n v="0"/>
    <x v="2"/>
    <n v="17.104414856341975"/>
    <n v="0.29232218944608329"/>
    <n v="7.0077084793272598E-3"/>
  </r>
  <r>
    <x v="48"/>
    <s v="SANCOR"/>
    <x v="1"/>
    <n v="1"/>
    <x v="2"/>
    <n v="14.48353188507358"/>
    <n v="0.27617573059802597"/>
    <n v="5.6061667834618077E-3"/>
  </r>
  <r>
    <x v="48"/>
    <s v="RIVADAVIA"/>
    <x v="2"/>
    <n v="0"/>
    <x v="2"/>
    <n v="14.48353188507358"/>
    <n v="0.27617573059802597"/>
    <n v="5.6061667834618077E-3"/>
  </r>
  <r>
    <x v="48"/>
    <s v="RUS"/>
    <x v="3"/>
    <n v="0"/>
    <x v="2"/>
    <n v="14.48353188507358"/>
    <n v="0.27617573059802597"/>
    <n v="5.6061667834618077E-3"/>
  </r>
  <r>
    <x v="48"/>
    <s v="TRIUNFO"/>
    <x v="0"/>
    <n v="0"/>
    <x v="2"/>
    <n v="14.48353188507358"/>
    <n v="0.27617573059802597"/>
    <n v="5.6061667834618077E-3"/>
  </r>
  <r>
    <x v="48"/>
    <s v="EL NORTE "/>
    <x v="4"/>
    <n v="0"/>
    <x v="2"/>
    <n v="14.48353188507358"/>
    <n v="0.27617573059802597"/>
    <n v="5.6061667834618077E-3"/>
  </r>
  <r>
    <x v="49"/>
    <s v="SANCOR"/>
    <x v="1"/>
    <n v="1"/>
    <x v="2"/>
    <n v="11.862648913805186"/>
    <n v="0.25289461247637052"/>
    <n v="4.2046250875963564E-3"/>
  </r>
  <r>
    <x v="49"/>
    <s v="RIVADAVIA"/>
    <x v="2"/>
    <n v="0"/>
    <x v="2"/>
    <n v="11.862648913805186"/>
    <n v="0.25289461247637052"/>
    <n v="4.2046250875963564E-3"/>
  </r>
  <r>
    <x v="49"/>
    <s v="RUS"/>
    <x v="3"/>
    <n v="0"/>
    <x v="2"/>
    <n v="11.862648913805186"/>
    <n v="0.25289461247637052"/>
    <n v="4.2046250875963564E-3"/>
  </r>
  <r>
    <x v="49"/>
    <s v="TRIUNFO"/>
    <x v="0"/>
    <n v="0"/>
    <x v="2"/>
    <n v="11.862648913805186"/>
    <n v="0.25289461247637052"/>
    <n v="4.2046250875963564E-3"/>
  </r>
  <r>
    <x v="49"/>
    <s v="EL NORTE "/>
    <x v="4"/>
    <n v="0"/>
    <x v="2"/>
    <n v="11.862648913805186"/>
    <n v="0.25289461247637052"/>
    <n v="4.2046250875963564E-3"/>
  </r>
  <r>
    <x v="21"/>
    <s v="SANCOR"/>
    <x v="1"/>
    <n v="2"/>
    <x v="2"/>
    <n v="133.73370707778557"/>
    <n v="0.25423657762080926"/>
    <n v="6.9376313945339871E-2"/>
  </r>
  <r>
    <x v="21"/>
    <s v="RIVADAVIA"/>
    <x v="2"/>
    <n v="4"/>
    <x v="2"/>
    <n v="133.73370707778557"/>
    <n v="0.25423657762080926"/>
    <n v="6.9376313945339871E-2"/>
  </r>
  <r>
    <x v="21"/>
    <s v="RUS"/>
    <x v="3"/>
    <n v="2"/>
    <x v="2"/>
    <n v="133.73370707778557"/>
    <n v="0.25423657762080926"/>
    <n v="6.9376313945339871E-2"/>
  </r>
  <r>
    <x v="21"/>
    <s v="TRIUNFO"/>
    <x v="0"/>
    <n v="0"/>
    <x v="2"/>
    <n v="133.73370707778557"/>
    <n v="0.25423657762080926"/>
    <n v="6.9376313945339871E-2"/>
  </r>
  <r>
    <x v="21"/>
    <s v="EL NORTE "/>
    <x v="4"/>
    <n v="1"/>
    <x v="2"/>
    <n v="133.73370707778557"/>
    <n v="0.25423657762080926"/>
    <n v="6.9376313945339871E-2"/>
  </r>
  <r>
    <x v="22"/>
    <s v="RIVADAVIA"/>
    <x v="2"/>
    <n v="17"/>
    <x v="2"/>
    <n v="298.84933426769442"/>
    <n v="0.33796294125095561"/>
    <n v="0.15767344078486334"/>
  </r>
  <r>
    <x v="51"/>
    <s v="SANCOR"/>
    <x v="1"/>
    <n v="0"/>
    <x v="0"/>
    <n v="26.27750525578136"/>
    <n v="0.38055362952690808"/>
    <n v="1.1913104414856343E-2"/>
  </r>
  <r>
    <x v="51"/>
    <s v="RIVADAVIA"/>
    <x v="2"/>
    <n v="4"/>
    <x v="0"/>
    <n v="26.27750525578136"/>
    <n v="0.38055362952690808"/>
    <n v="1.1913104414856343E-2"/>
  </r>
  <r>
    <x v="51"/>
    <s v="SANCOR"/>
    <x v="1"/>
    <n v="0"/>
    <x v="1"/>
    <n v="26.27750525578136"/>
    <n v="0.38055362952690808"/>
    <n v="1.1913104414856343E-2"/>
  </r>
  <r>
    <x v="51"/>
    <s v="RIVADAVIA"/>
    <x v="2"/>
    <n v="5"/>
    <x v="1"/>
    <n v="26.27750525578136"/>
    <n v="0.38055362952690808"/>
    <n v="1.1913104414856343E-2"/>
  </r>
  <r>
    <x v="51"/>
    <s v="SANCOR"/>
    <x v="1"/>
    <n v="0"/>
    <x v="2"/>
    <n v="26.27750525578136"/>
    <n v="0.38055362952690808"/>
    <n v="1.1913104414856343E-2"/>
  </r>
  <r>
    <x v="51"/>
    <s v="RIVADAVIA"/>
    <x v="2"/>
    <n v="1"/>
    <x v="2"/>
    <n v="26.27750525578136"/>
    <n v="0.38055362952690808"/>
    <n v="1.1913104414856343E-2"/>
  </r>
  <r>
    <x v="52"/>
    <s v="SANCOR"/>
    <x v="1"/>
    <n v="0"/>
    <x v="0"/>
    <n v="24.96706377014716"/>
    <n v="0.52068597732120803"/>
    <n v="1.1212333566923615E-2"/>
  </r>
  <r>
    <x v="52"/>
    <s v="RIVADAVIA"/>
    <x v="2"/>
    <n v="0"/>
    <x v="0"/>
    <n v="24.96706377014716"/>
    <n v="0.52068597732120803"/>
    <n v="1.1212333566923615E-2"/>
  </r>
  <r>
    <x v="52"/>
    <s v="RUS"/>
    <x v="3"/>
    <n v="0"/>
    <x v="0"/>
    <n v="24.96706377014716"/>
    <n v="0.52068597732120803"/>
    <n v="1.1212333566923615E-2"/>
  </r>
  <r>
    <x v="52"/>
    <s v="TRIUNFO"/>
    <x v="0"/>
    <n v="0"/>
    <x v="0"/>
    <n v="24.96706377014716"/>
    <n v="0.52068597732120803"/>
    <n v="1.1212333566923615E-2"/>
  </r>
  <r>
    <x v="52"/>
    <s v="EL NORTE "/>
    <x v="4"/>
    <n v="0"/>
    <x v="0"/>
    <n v="24.96706377014716"/>
    <n v="0.52068597732120803"/>
    <n v="1.1212333566923615E-2"/>
  </r>
  <r>
    <x v="52"/>
    <s v="SANCOR"/>
    <x v="1"/>
    <n v="0"/>
    <x v="1"/>
    <n v="24.96706377014716"/>
    <n v="0.52068597732120803"/>
    <n v="1.1212333566923615E-2"/>
  </r>
  <r>
    <x v="52"/>
    <s v="RIVADAVIA"/>
    <x v="2"/>
    <n v="13"/>
    <x v="1"/>
    <n v="24.96706377014716"/>
    <n v="0.52068597732120803"/>
    <n v="1.1212333566923615E-2"/>
  </r>
  <r>
    <x v="52"/>
    <s v="RUS"/>
    <x v="3"/>
    <n v="0"/>
    <x v="1"/>
    <n v="24.96706377014716"/>
    <n v="0.52068597732120803"/>
    <n v="1.1212333566923615E-2"/>
  </r>
  <r>
    <x v="52"/>
    <s v="TRIUNFO"/>
    <x v="0"/>
    <n v="0"/>
    <x v="1"/>
    <n v="24.96706377014716"/>
    <n v="0.52068597732120803"/>
    <n v="1.1212333566923615E-2"/>
  </r>
  <r>
    <x v="52"/>
    <s v="EL NORTE "/>
    <x v="4"/>
    <n v="0"/>
    <x v="1"/>
    <n v="24.96706377014716"/>
    <n v="0.52068597732120803"/>
    <n v="1.1212333566923615E-2"/>
  </r>
  <r>
    <x v="52"/>
    <s v="SANCOR"/>
    <x v="1"/>
    <n v="0"/>
    <x v="2"/>
    <n v="24.96706377014716"/>
    <n v="0.52068597732120803"/>
    <n v="1.1212333566923615E-2"/>
  </r>
  <r>
    <x v="52"/>
    <s v="RUS"/>
    <x v="3"/>
    <n v="0"/>
    <x v="2"/>
    <n v="24.96706377014716"/>
    <n v="0.52068597732120803"/>
    <n v="1.1212333566923615E-2"/>
  </r>
  <r>
    <x v="52"/>
    <s v="TRIUNFO"/>
    <x v="0"/>
    <n v="0"/>
    <x v="2"/>
    <n v="24.96706377014716"/>
    <n v="0.52068597732120803"/>
    <n v="1.1212333566923615E-2"/>
  </r>
  <r>
    <x v="52"/>
    <s v="EL NORTE "/>
    <x v="4"/>
    <n v="0"/>
    <x v="2"/>
    <n v="24.96706377014716"/>
    <n v="0.52068597732120803"/>
    <n v="1.1212333566923615E-2"/>
  </r>
  <r>
    <x v="53"/>
    <s v="RIVADAVIA"/>
    <x v="2"/>
    <n v="0"/>
    <x v="0"/>
    <n v="4"/>
    <n v="0"/>
    <n v="0"/>
  </r>
  <r>
    <x v="53"/>
    <s v="SANCOR"/>
    <x v="1"/>
    <n v="0"/>
    <x v="1"/>
    <n v="4"/>
    <n v="0"/>
    <n v="0"/>
  </r>
  <r>
    <x v="53"/>
    <s v="RIVADAVIA"/>
    <x v="2"/>
    <n v="0"/>
    <x v="1"/>
    <n v="4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84133-17DA-495C-A8F2-8DAD35550CC6}" name="TablaDinámica18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COMPAÑÍA">
  <location ref="N7:O13" firstHeaderRow="1" firstDataRow="1" firstDataCol="1"/>
  <pivotFields count="8">
    <pivotField showAll="0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</pivotField>
    <pivotField showAll="0"/>
    <pivotField axis="axisRow" showAll="0" sortType="descending">
      <items count="6">
        <item x="4"/>
        <item x="2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</pivotFields>
  <rowFields count="1">
    <field x="2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EB17F-B924-4C2B-A348-7FF6BD919B85}" name="TablaDinámica17" cacheId="0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rowHeaderCaption="PRODUCTOR">
  <location ref="B21:C47" firstHeaderRow="1" firstDataRow="1" firstDataCol="1"/>
  <pivotFields count="8">
    <pivotField axis="axisRow" showAll="0" measureFilter="1" sortType="descending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</pivotFields>
  <rowFields count="1">
    <field x="0"/>
  </rowFields>
  <rowItems count="26">
    <i>
      <x v="37"/>
    </i>
    <i>
      <x v="47"/>
    </i>
    <i>
      <x v="43"/>
    </i>
    <i>
      <x v="4"/>
    </i>
    <i>
      <x v="35"/>
    </i>
    <i>
      <x v="7"/>
    </i>
    <i>
      <x v="40"/>
    </i>
    <i>
      <x v="9"/>
    </i>
    <i>
      <x v="45"/>
    </i>
    <i>
      <x v="11"/>
    </i>
    <i>
      <x v="2"/>
    </i>
    <i>
      <x v="13"/>
    </i>
    <i>
      <x v="36"/>
    </i>
    <i>
      <x v="14"/>
    </i>
    <i>
      <x v="38"/>
    </i>
    <i>
      <x v="15"/>
    </i>
    <i>
      <x v="41"/>
    </i>
    <i>
      <x v="16"/>
    </i>
    <i>
      <x v="44"/>
    </i>
    <i>
      <x v="18"/>
    </i>
    <i>
      <x v="46"/>
    </i>
    <i>
      <x v="28"/>
    </i>
    <i>
      <x v="50"/>
    </i>
    <i>
      <x v="32"/>
    </i>
    <i>
      <x v="33"/>
    </i>
    <i t="grand">
      <x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filters count="1">
    <filter fld="0" type="count" evalOrder="-1" id="3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4815D-92F6-4AD0-AEFA-2D7847CECED9}" name="TablaDinámica16" cacheId="0" applyNumberFormats="0" applyBorderFormats="0" applyFontFormats="0" applyPatternFormats="0" applyAlignmentFormats="0" applyWidthHeightFormats="1" dataCaption="Valores" updatedVersion="7" minRefreshableVersion="3" rowGrandTotals="0" colGrandTotals="0" itemPrintTitles="1" createdVersion="7" indent="0" outline="1" outlineData="1" multipleFieldFilters="0" rowHeaderCaption="PRODUCTOR">
  <location ref="B7:C17" firstHeaderRow="1" firstDataRow="1" firstDataCol="1"/>
  <pivotFields count="8">
    <pivotField axis="axisRow" showAll="0" measureFilter="1" sortType="descending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" showAll="0"/>
    <pivotField numFmtId="1" showAll="0"/>
    <pivotField numFmtId="1" showAll="0"/>
    <pivotField numFmtId="10" showAll="0"/>
    <pivotField numFmtId="10" showAll="0"/>
  </pivotFields>
  <rowFields count="1">
    <field x="0"/>
  </rowFields>
  <rowItems count="10">
    <i>
      <x v="25"/>
    </i>
    <i>
      <x v="53"/>
    </i>
    <i>
      <x v="39"/>
    </i>
    <i>
      <x v="51"/>
    </i>
    <i>
      <x v="42"/>
    </i>
    <i>
      <x v="8"/>
    </i>
    <i>
      <x v="22"/>
    </i>
    <i>
      <x v="5"/>
    </i>
    <i>
      <x v="34"/>
    </i>
    <i>
      <x v="31"/>
    </i>
  </rowItems>
  <colItems count="1">
    <i/>
  </colItems>
  <dataFields count="1">
    <dataField name="POLIZAS" fld="3" baseField="0" baseItem="0"/>
  </dataFields>
  <pivotTableStyleInfo name="PivotStyleMedium19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F4341-958A-487E-BC10-056E2B282269}" name="TablaDinámica2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chartFormat="4">
  <location ref="A1:BC5" firstHeaderRow="1" firstDataRow="2" firstDataCol="1"/>
  <pivotFields count="8">
    <pivotField axis="axisCol" showAll="0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</pivotField>
    <pivotField showAll="0"/>
    <pivotField showAll="0"/>
    <pivotField dataField="1" numFmtId="1" showAll="0"/>
    <pivotField axis="axisRow" numFmtId="1" showAll="0">
      <items count="4">
        <item x="0"/>
        <item x="1"/>
        <item x="2"/>
        <item t="default"/>
      </items>
    </pivotField>
    <pivotField numFmtId="1" showAll="0"/>
    <pivotField numFmtId="10" showAll="0"/>
    <pivotField numFmtId="10" showAll="0"/>
  </pivotFields>
  <rowFields count="1">
    <field x="4"/>
  </rowFields>
  <rowItems count="3">
    <i>
      <x/>
    </i>
    <i>
      <x v="1"/>
    </i>
    <i>
      <x v="2"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</colItems>
  <dataFields count="1">
    <dataField name="Suma de Cantidad" fld="3" baseField="0" baseItem="0"/>
  </dataFields>
  <chartFormats count="1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1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E395-EDF4-4880-AF67-E06F5BCD6620}" name="TablaDinámica1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2:J57" firstHeaderRow="0" firstDataRow="1" firstDataCol="1"/>
  <pivotFields count="8">
    <pivotField axis="axisRow" showAll="0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</pivotField>
    <pivotField showAll="0"/>
    <pivotField showAll="0"/>
    <pivotField dataField="1" numFmtId="1" showAll="0"/>
    <pivotField numFmtId="1" showAll="0"/>
    <pivotField dataField="1" numFmtId="1" showAll="0"/>
    <pivotField dataField="1" numFmtId="10" showAll="0"/>
    <pivotField numFmtId="10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" fld="3" baseField="0" baseItem="0"/>
    <dataField name="Promedio de Meta" fld="5" subtotal="average" baseField="0" baseItem="0"/>
    <dataField name="Promedio de Total" fld="6" subtotal="average" baseField="0" baseItem="0"/>
  </dataFields>
  <formats count="2">
    <format dxfId="15">
      <pivotArea dataOnly="0" outline="0" fieldPosition="0">
        <references count="1">
          <reference field="4294967294" count="1">
            <x v="1"/>
          </reference>
        </references>
      </pivotArea>
    </format>
    <format dxfId="14">
      <pivotArea dataOnly="0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4C36-108F-4FBA-8AEC-E4F9A8110EC0}" name="TablaDinámica2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L1:M56" firstHeaderRow="1" firstDataRow="1" firstDataCol="1"/>
  <pivotFields count="8">
    <pivotField axis="axisRow" showAll="0">
      <items count="55">
        <item x="0"/>
        <item x="1"/>
        <item x="2"/>
        <item x="3"/>
        <item x="53"/>
        <item x="52"/>
        <item x="4"/>
        <item x="23"/>
        <item x="5"/>
        <item x="24"/>
        <item x="6"/>
        <item x="25"/>
        <item x="7"/>
        <item x="8"/>
        <item x="26"/>
        <item x="27"/>
        <item x="28"/>
        <item x="29"/>
        <item x="30"/>
        <item x="9"/>
        <item x="10"/>
        <item x="31"/>
        <item x="11"/>
        <item x="12"/>
        <item x="13"/>
        <item x="14"/>
        <item x="15"/>
        <item x="32"/>
        <item x="33"/>
        <item x="34"/>
        <item x="35"/>
        <item x="16"/>
        <item x="36"/>
        <item x="37"/>
        <item x="17"/>
        <item x="38"/>
        <item x="39"/>
        <item x="40"/>
        <item x="41"/>
        <item x="18"/>
        <item x="42"/>
        <item x="19"/>
        <item x="20"/>
        <item x="43"/>
        <item x="44"/>
        <item x="45"/>
        <item x="46"/>
        <item x="47"/>
        <item x="48"/>
        <item x="49"/>
        <item x="50"/>
        <item x="21"/>
        <item x="51"/>
        <item x="22"/>
        <item t="default"/>
      </items>
    </pivotField>
    <pivotField showAll="0"/>
    <pivotField showAll="0"/>
    <pivotField numFmtId="1" showAll="0"/>
    <pivotField numFmtId="1" showAll="0">
      <items count="4">
        <item x="0"/>
        <item x="1"/>
        <item x="2"/>
        <item t="default"/>
      </items>
    </pivotField>
    <pivotField numFmtId="1" showAll="0"/>
    <pivotField dataField="1" numFmtId="10" showAll="0"/>
    <pivotField numFmtId="10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Promedio de Total" fld="6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0A5E19F-2B72-4811-A414-4B819A3EFC1E}" autoFormatId="16" applyNumberFormats="0" applyBorderFormats="0" applyFontFormats="0" applyPatternFormats="0" applyAlignmentFormats="0" applyWidthHeightFormats="0">
  <queryTableRefresh nextId="20" unboundColumnsRight="3">
    <queryTableFields count="8">
      <queryTableField id="1" name="PRODUCTOR" tableColumnId="6"/>
      <queryTableField id="18" name="Compañía" tableColumnId="10"/>
      <queryTableField id="9" name="PRODUCTO" tableColumnId="3"/>
      <queryTableField id="10" name="CANTIDAD" tableColumnId="4"/>
      <queryTableField id="17" name="Año" tableColumnId="9"/>
      <queryTableField id="14" dataBound="0" tableColumnId="5"/>
      <queryTableField id="15" dataBound="0" tableColumnId="7"/>
      <queryTableField id="16" dataBound="0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r" xr10:uid="{AB17FA62-678C-4698-A2CE-031FDAC1AF4F}" sourceName="Productor">
  <pivotTables>
    <pivotTable tabId="209" name="TablaDinámica18"/>
    <pivotTable tabId="213" name="TablaDinámica22"/>
    <pivotTable tabId="215" name="TablaDinámica24"/>
  </pivotTables>
  <data>
    <tabular pivotCacheId="219800850">
      <items count="54">
        <i x="0" s="1"/>
        <i x="1" s="1"/>
        <i x="2" s="1"/>
        <i x="3" s="1"/>
        <i x="53" s="1"/>
        <i x="52" s="1"/>
        <i x="4" s="1"/>
        <i x="23" s="1"/>
        <i x="5" s="1"/>
        <i x="24" s="1"/>
        <i x="6" s="1"/>
        <i x="25" s="1"/>
        <i x="7" s="1"/>
        <i x="8" s="1"/>
        <i x="26" s="1"/>
        <i x="27" s="1"/>
        <i x="28" s="1"/>
        <i x="29" s="1"/>
        <i x="30" s="1"/>
        <i x="9" s="1"/>
        <i x="10" s="1"/>
        <i x="31" s="1"/>
        <i x="11" s="1"/>
        <i x="12" s="1"/>
        <i x="13" s="1"/>
        <i x="14" s="1"/>
        <i x="15" s="1"/>
        <i x="32" s="1"/>
        <i x="33" s="1"/>
        <i x="34" s="1"/>
        <i x="35" s="1"/>
        <i x="16" s="1"/>
        <i x="36" s="1"/>
        <i x="37" s="1"/>
        <i x="17" s="1"/>
        <i x="38" s="1"/>
        <i x="39" s="1"/>
        <i x="40" s="1"/>
        <i x="41" s="1"/>
        <i x="18" s="1"/>
        <i x="42" s="1"/>
        <i x="19" s="1"/>
        <i x="20" s="1"/>
        <i x="43" s="1"/>
        <i x="44" s="1"/>
        <i x="45" s="1"/>
        <i x="46" s="1"/>
        <i x="47" s="1"/>
        <i x="48" s="1"/>
        <i x="49" s="1"/>
        <i x="50" s="1"/>
        <i x="21" s="1"/>
        <i x="51" s="1"/>
        <i x="2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2C682E9F-848D-4059-9AA5-2891ED342702}" sourceName="Año">
  <pivotTables>
    <pivotTable tabId="209" name="TablaDinámica18"/>
    <pivotTable tabId="213" name="TablaDinámica22"/>
    <pivotTable tabId="215" name="TablaDinámica24"/>
  </pivotTables>
  <data>
    <tabular pivotCacheId="219800850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or" xr10:uid="{D6925957-11F3-451E-A3CA-D9194CC99755}" cache="SegmentaciónDeDatos_Productor" caption="Productor" columnCount="2" style="SlicerStyleLight2" rowHeight="144000"/>
  <slicer name="Año" xr10:uid="{965D65C6-50E1-4725-9663-FDB36FC958D9}" cache="SegmentaciónDeDatos_Año" caption="Año" columnCount="2" style="SlicerStyleLight2" rowHeight="144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06013F-A7B0-452C-B1E4-F97183396721}" name="BASE_PQ" displayName="BASE_PQ" ref="A1:H192" tableType="queryTable" totalsRowShown="0">
  <autoFilter ref="A1:H192" xr:uid="{30A53AE2-B6D6-4E04-AC22-DB22ED0B69E3}"/>
  <tableColumns count="8">
    <tableColumn id="6" xr3:uid="{BA1F991E-8558-42D5-A4C6-F985FFD20F14}" uniqueName="6" name="Productor" queryTableFieldId="1" dataCellStyle="Normal 3"/>
    <tableColumn id="10" xr3:uid="{81F150C1-6A17-4182-BC3E-DAFF9C724EF1}" uniqueName="10" name="Compañía" queryTableFieldId="18" dataDxfId="20" dataCellStyle="Normal 3"/>
    <tableColumn id="3" xr3:uid="{56DA5194-7903-43BD-A308-E0337B0FB645}" uniqueName="3" name="Producto" queryTableFieldId="9" dataDxfId="19" dataCellStyle="Normal 3"/>
    <tableColumn id="4" xr3:uid="{214CC912-4352-4D3A-81FC-D1EE03AB3EFF}" uniqueName="4" name="Cantidad" queryTableFieldId="10" dataCellStyle="Normal 3"/>
    <tableColumn id="9" xr3:uid="{8ED89C1E-2225-4A42-9A91-7FBA06CC749C}" uniqueName="9" name="Año" queryTableFieldId="17"/>
    <tableColumn id="5" xr3:uid="{0CEB3A6B-1B9D-49E0-A468-585A29E6A693}" uniqueName="5" name="Meta a alcanzar" queryTableFieldId="14" dataDxfId="18" dataCellStyle="Normal 3">
      <calculatedColumnFormula>VLOOKUP(BASE_PQ[[#This Row],[Productor]],Tabla2[],3,0)</calculatedColumnFormula>
    </tableColumn>
    <tableColumn id="7" xr3:uid="{D71ED40F-0382-4F4A-9492-CB861D1EF73B}" uniqueName="7" name="Total" queryTableFieldId="15" dataDxfId="17" dataCellStyle="Porcentaje">
      <calculatedColumnFormula>SUMIFS(BASE_PQ[Cantidad],BASE_PQ[Productor],BASE_PQ[[#This Row],[Productor]])/BASE_PQ[[#This Row],[Meta a alcanzar]]</calculatedColumnFormula>
    </tableColumn>
    <tableColumn id="8" xr3:uid="{96C3279C-46FE-42AD-9C71-3EFFB796B603}" uniqueName="8" name="% Meta" queryTableFieldId="16" dataDxfId="16" dataCellStyle="Porcentaje">
      <calculatedColumnFormula>VLOOKUP(BASE_PQ[[#This Row],[Productor]],Tabla2[],2,0)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2EDFA6-8E91-4520-9F86-73891C8457B2}" name="Tabla2" displayName="Tabla2" ref="A1:C56" totalsRowShown="0">
  <autoFilter ref="A1:C56" xr:uid="{FFAFA9B3-0CE9-4017-9428-08CBE653BE4D}"/>
  <tableColumns count="3">
    <tableColumn id="1" xr3:uid="{8CBBF230-478D-4BF3-954F-31FF28ED7E7A}" name="Productor"/>
    <tableColumn id="2" xr3:uid="{2B40DAE4-282A-4F82-9546-41A528B8699D}" name="% Meta" dataDxfId="13"/>
    <tableColumn id="3" xr3:uid="{BCFF9386-188D-4169-A580-9E5CE7F3E27B}" name="Meta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C7135B-5FB5-4091-800A-635FA06DC859}" name="Tabla24" displayName="Tabla24" ref="T2:U8" totalsRowCount="1" headerRowDxfId="11" dataDxfId="10">
  <autoFilter ref="T2:U7" xr:uid="{5AEDB869-E3D4-4D8D-9548-142523A58648}"/>
  <tableColumns count="2">
    <tableColumn id="1" xr3:uid="{910BFBAD-887B-4CE3-869B-7DD4886FD7C6}" name="Columna1" dataDxfId="9" totalsRowDxfId="8"/>
    <tableColumn id="2" xr3:uid="{02CDAE04-BFBA-43F4-801A-C822190A40C7}" name="Columna2" totalsRowFunction="custom" dataDxfId="7" totalsRowDxfId="6">
      <totalsRowFormula>SUM(Tabla24[Columna2])</totalsRow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8F1B7B-73B3-4959-8DE2-1E943295E6E1}" name="Tabla245" displayName="Tabla245" ref="T2:U8" totalsRowCount="1" headerRowDxfId="5" dataDxfId="4">
  <autoFilter ref="T2:U7" xr:uid="{5AEDB869-E3D4-4D8D-9548-142523A58648}"/>
  <tableColumns count="2">
    <tableColumn id="1" xr3:uid="{28825A58-920C-420A-BD61-2766C9A82DC1}" name="Columna1" dataDxfId="3" totalsRowDxfId="2"/>
    <tableColumn id="2" xr3:uid="{2E4833F0-CC23-41AB-8250-8D52AD7599CA}" name="Columna2" totalsRowFunction="custom" dataDxfId="1" totalsRowDxfId="0">
      <totalsRowFormula>SUM(Tabla245[Columna2])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D8-292D-4FE8-B6E5-1D3989560BBF}">
  <sheetPr>
    <tabColor rgb="FFFFC000"/>
  </sheetPr>
  <dimension ref="B1:R47"/>
  <sheetViews>
    <sheetView showGridLines="0" showRowColHeaders="0" tabSelected="1" zoomScale="80" zoomScaleNormal="80" workbookViewId="0">
      <selection activeCell="S16" sqref="S16"/>
    </sheetView>
  </sheetViews>
  <sheetFormatPr baseColWidth="10" defaultRowHeight="15" x14ac:dyDescent="0.25"/>
  <cols>
    <col min="1" max="1" width="2.7109375" customWidth="1"/>
    <col min="2" max="2" width="25.5703125" bestFit="1" customWidth="1"/>
    <col min="3" max="3" width="17" bestFit="1" customWidth="1"/>
    <col min="4" max="4" width="5.140625" customWidth="1"/>
    <col min="7" max="7" width="13" customWidth="1"/>
    <col min="13" max="13" width="4.85546875" customWidth="1"/>
    <col min="14" max="14" width="18" bestFit="1" customWidth="1"/>
    <col min="15" max="15" width="8.28515625" bestFit="1" customWidth="1"/>
  </cols>
  <sheetData>
    <row r="1" spans="2:18" ht="2.1" customHeight="1" x14ac:dyDescent="0.25"/>
    <row r="2" spans="2:18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2:18" ht="23.25" x14ac:dyDescent="0.25">
      <c r="B3" s="19" t="s">
        <v>10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2:18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6" spans="2:18" ht="15.75" x14ac:dyDescent="0.25">
      <c r="B6" s="20" t="s">
        <v>72</v>
      </c>
      <c r="C6" s="20"/>
      <c r="E6" s="21" t="s">
        <v>103</v>
      </c>
      <c r="F6" s="21"/>
      <c r="G6" s="21"/>
      <c r="I6" s="22" t="s">
        <v>102</v>
      </c>
      <c r="J6" s="22"/>
      <c r="K6" s="22"/>
      <c r="L6" s="22"/>
      <c r="N6" s="20" t="s">
        <v>77</v>
      </c>
      <c r="O6" s="20"/>
    </row>
    <row r="7" spans="2:18" x14ac:dyDescent="0.25">
      <c r="B7" s="2" t="s">
        <v>74</v>
      </c>
      <c r="C7" t="s">
        <v>73</v>
      </c>
      <c r="N7" s="2" t="s">
        <v>76</v>
      </c>
      <c r="O7" t="s">
        <v>73</v>
      </c>
    </row>
    <row r="8" spans="2:18" x14ac:dyDescent="0.25">
      <c r="B8" s="3" t="s">
        <v>37</v>
      </c>
      <c r="C8" s="4">
        <v>102</v>
      </c>
      <c r="N8" s="3" t="s">
        <v>27</v>
      </c>
      <c r="O8" s="4">
        <v>411</v>
      </c>
    </row>
    <row r="9" spans="2:18" x14ac:dyDescent="0.25">
      <c r="B9" s="3" t="s">
        <v>60</v>
      </c>
      <c r="C9" s="4">
        <v>101</v>
      </c>
      <c r="N9" s="3" t="s">
        <v>28</v>
      </c>
      <c r="O9" s="4">
        <v>95</v>
      </c>
    </row>
    <row r="10" spans="2:18" x14ac:dyDescent="0.25">
      <c r="B10" s="3" t="s">
        <v>48</v>
      </c>
      <c r="C10" s="4">
        <v>85</v>
      </c>
      <c r="N10" s="3" t="s">
        <v>29</v>
      </c>
      <c r="O10" s="4">
        <v>2</v>
      </c>
    </row>
    <row r="11" spans="2:18" x14ac:dyDescent="0.25">
      <c r="B11" s="3" t="s">
        <v>59</v>
      </c>
      <c r="C11" s="4">
        <v>34</v>
      </c>
      <c r="N11" s="3" t="s">
        <v>26</v>
      </c>
      <c r="O11" s="4">
        <v>1</v>
      </c>
    </row>
    <row r="12" spans="2:18" x14ac:dyDescent="0.25">
      <c r="B12" s="3" t="s">
        <v>51</v>
      </c>
      <c r="C12" s="4">
        <v>30</v>
      </c>
      <c r="N12" s="3" t="s">
        <v>69</v>
      </c>
      <c r="O12" s="4">
        <v>1</v>
      </c>
    </row>
    <row r="13" spans="2:18" x14ac:dyDescent="0.25">
      <c r="B13" s="3" t="s">
        <v>22</v>
      </c>
      <c r="C13" s="4">
        <v>29</v>
      </c>
      <c r="N13" s="3" t="s">
        <v>5</v>
      </c>
      <c r="O13" s="4">
        <v>510</v>
      </c>
    </row>
    <row r="14" spans="2:18" x14ac:dyDescent="0.25">
      <c r="B14" s="3" t="s">
        <v>36</v>
      </c>
      <c r="C14" s="4">
        <v>26</v>
      </c>
    </row>
    <row r="15" spans="2:18" x14ac:dyDescent="0.25">
      <c r="B15" s="3" t="s">
        <v>67</v>
      </c>
      <c r="C15" s="4">
        <v>13</v>
      </c>
    </row>
    <row r="16" spans="2:18" x14ac:dyDescent="0.25">
      <c r="B16" s="3" t="s">
        <v>44</v>
      </c>
      <c r="C16" s="4">
        <v>12</v>
      </c>
    </row>
    <row r="17" spans="2:3" x14ac:dyDescent="0.25">
      <c r="B17" s="3" t="s">
        <v>41</v>
      </c>
      <c r="C17" s="4">
        <v>11</v>
      </c>
    </row>
    <row r="18" spans="2:3" ht="5.0999999999999996" customHeight="1" x14ac:dyDescent="0.25"/>
    <row r="19" spans="2:3" ht="5.0999999999999996" customHeight="1" x14ac:dyDescent="0.25"/>
    <row r="20" spans="2:3" x14ac:dyDescent="0.25">
      <c r="B20" s="20" t="s">
        <v>75</v>
      </c>
      <c r="C20" s="20"/>
    </row>
    <row r="21" spans="2:3" x14ac:dyDescent="0.25">
      <c r="B21" s="2" t="s">
        <v>74</v>
      </c>
      <c r="C21" t="s">
        <v>73</v>
      </c>
    </row>
    <row r="22" spans="2:3" x14ac:dyDescent="0.25">
      <c r="B22" s="3" t="s">
        <v>47</v>
      </c>
      <c r="C22" s="4">
        <v>0</v>
      </c>
    </row>
    <row r="23" spans="2:3" x14ac:dyDescent="0.25">
      <c r="B23" s="3" t="s">
        <v>55</v>
      </c>
      <c r="C23" s="4">
        <v>0</v>
      </c>
    </row>
    <row r="24" spans="2:3" x14ac:dyDescent="0.25">
      <c r="B24" s="3" t="s">
        <v>20</v>
      </c>
      <c r="C24" s="4">
        <v>0</v>
      </c>
    </row>
    <row r="25" spans="2:3" x14ac:dyDescent="0.25">
      <c r="B25" s="3" t="s">
        <v>68</v>
      </c>
      <c r="C25" s="4">
        <v>0</v>
      </c>
    </row>
    <row r="26" spans="2:3" x14ac:dyDescent="0.25">
      <c r="B26" s="3" t="s">
        <v>45</v>
      </c>
      <c r="C26" s="4">
        <v>0</v>
      </c>
    </row>
    <row r="27" spans="2:3" x14ac:dyDescent="0.25">
      <c r="B27" s="3" t="s">
        <v>13</v>
      </c>
      <c r="C27" s="4">
        <v>0</v>
      </c>
    </row>
    <row r="28" spans="2:3" x14ac:dyDescent="0.25">
      <c r="B28" s="3" t="s">
        <v>49</v>
      </c>
      <c r="C28" s="4">
        <v>0</v>
      </c>
    </row>
    <row r="29" spans="2:3" x14ac:dyDescent="0.25">
      <c r="B29" s="3" t="s">
        <v>64</v>
      </c>
      <c r="C29" s="4">
        <v>0</v>
      </c>
    </row>
    <row r="30" spans="2:3" x14ac:dyDescent="0.25">
      <c r="B30" s="3" t="s">
        <v>53</v>
      </c>
      <c r="C30" s="4">
        <v>0</v>
      </c>
    </row>
    <row r="31" spans="2:3" x14ac:dyDescent="0.25">
      <c r="B31" s="3" t="s">
        <v>61</v>
      </c>
      <c r="C31" s="4">
        <v>0</v>
      </c>
    </row>
    <row r="32" spans="2:3" x14ac:dyDescent="0.25">
      <c r="B32" s="3" t="s">
        <v>12</v>
      </c>
      <c r="C32" s="4">
        <v>0</v>
      </c>
    </row>
    <row r="33" spans="2:3" x14ac:dyDescent="0.25">
      <c r="B33" s="3" t="s">
        <v>24</v>
      </c>
      <c r="C33" s="4">
        <v>0</v>
      </c>
    </row>
    <row r="34" spans="2:3" x14ac:dyDescent="0.25">
      <c r="B34" s="3" t="s">
        <v>46</v>
      </c>
      <c r="C34" s="4">
        <v>0</v>
      </c>
    </row>
    <row r="35" spans="2:3" x14ac:dyDescent="0.25">
      <c r="B35" s="3" t="s">
        <v>65</v>
      </c>
      <c r="C35" s="4">
        <v>0</v>
      </c>
    </row>
    <row r="36" spans="2:3" x14ac:dyDescent="0.25">
      <c r="B36" s="3" t="s">
        <v>63</v>
      </c>
      <c r="C36" s="4">
        <v>0</v>
      </c>
    </row>
    <row r="37" spans="2:3" x14ac:dyDescent="0.25">
      <c r="B37" s="3" t="s">
        <v>14</v>
      </c>
      <c r="C37" s="4">
        <v>0</v>
      </c>
    </row>
    <row r="38" spans="2:3" x14ac:dyDescent="0.25">
      <c r="B38" s="3" t="s">
        <v>50</v>
      </c>
      <c r="C38" s="4">
        <v>0</v>
      </c>
    </row>
    <row r="39" spans="2:3" x14ac:dyDescent="0.25">
      <c r="B39" s="3" t="s">
        <v>62</v>
      </c>
      <c r="C39" s="4">
        <v>0</v>
      </c>
    </row>
    <row r="40" spans="2:3" x14ac:dyDescent="0.25">
      <c r="B40" s="3" t="s">
        <v>52</v>
      </c>
      <c r="C40" s="4">
        <v>0</v>
      </c>
    </row>
    <row r="41" spans="2:3" x14ac:dyDescent="0.25">
      <c r="B41" s="3" t="s">
        <v>34</v>
      </c>
      <c r="C41" s="4">
        <v>0</v>
      </c>
    </row>
    <row r="42" spans="2:3" x14ac:dyDescent="0.25">
      <c r="B42" s="3" t="s">
        <v>54</v>
      </c>
      <c r="C42" s="4">
        <v>0</v>
      </c>
    </row>
    <row r="43" spans="2:3" x14ac:dyDescent="0.25">
      <c r="B43" s="3" t="s">
        <v>39</v>
      </c>
      <c r="C43" s="4">
        <v>0</v>
      </c>
    </row>
    <row r="44" spans="2:3" x14ac:dyDescent="0.25">
      <c r="B44" s="3" t="s">
        <v>58</v>
      </c>
      <c r="C44" s="4">
        <v>0</v>
      </c>
    </row>
    <row r="45" spans="2:3" x14ac:dyDescent="0.25">
      <c r="B45" s="3" t="s">
        <v>42</v>
      </c>
      <c r="C45" s="4">
        <v>0</v>
      </c>
    </row>
    <row r="46" spans="2:3" x14ac:dyDescent="0.25">
      <c r="B46" s="3" t="s">
        <v>43</v>
      </c>
      <c r="C46" s="4">
        <v>0</v>
      </c>
    </row>
    <row r="47" spans="2:3" x14ac:dyDescent="0.25">
      <c r="B47" s="3" t="s">
        <v>5</v>
      </c>
      <c r="C47" s="4">
        <v>0</v>
      </c>
    </row>
  </sheetData>
  <mergeCells count="8">
    <mergeCell ref="B2:R2"/>
    <mergeCell ref="B3:R3"/>
    <mergeCell ref="B4:R4"/>
    <mergeCell ref="B6:C6"/>
    <mergeCell ref="B20:C20"/>
    <mergeCell ref="N6:O6"/>
    <mergeCell ref="E6:G6"/>
    <mergeCell ref="I6:L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3878-E3EA-46DD-83CE-51EAE77FABF8}">
  <dimension ref="A1:H192"/>
  <sheetViews>
    <sheetView workbookViewId="0">
      <selection activeCell="H2" sqref="H2"/>
    </sheetView>
  </sheetViews>
  <sheetFormatPr baseColWidth="10" defaultRowHeight="15" x14ac:dyDescent="0.25"/>
  <cols>
    <col min="1" max="1" width="25.5703125" style="10" bestFit="1" customWidth="1"/>
    <col min="2" max="2" width="12.140625" style="10" bestFit="1" customWidth="1"/>
    <col min="3" max="3" width="11.28515625" style="10" bestFit="1" customWidth="1"/>
    <col min="4" max="4" width="11.140625" style="10" bestFit="1" customWidth="1"/>
    <col min="5" max="5" width="7" style="10" bestFit="1" customWidth="1"/>
    <col min="6" max="6" width="17" style="10" bestFit="1" customWidth="1"/>
    <col min="7" max="7" width="7.7109375" style="10" bestFit="1" customWidth="1"/>
    <col min="8" max="9" width="10" style="10" bestFit="1" customWidth="1"/>
    <col min="10" max="10" width="8" style="10" bestFit="1" customWidth="1"/>
    <col min="11" max="16384" width="11.42578125" style="10"/>
  </cols>
  <sheetData>
    <row r="1" spans="1:8" x14ac:dyDescent="0.25">
      <c r="A1" s="10" t="s">
        <v>7</v>
      </c>
      <c r="B1" t="s">
        <v>8</v>
      </c>
      <c r="C1" t="s">
        <v>0</v>
      </c>
      <c r="D1" t="s">
        <v>1</v>
      </c>
      <c r="E1" t="s">
        <v>3</v>
      </c>
      <c r="F1" s="10" t="s">
        <v>9</v>
      </c>
      <c r="G1" s="10" t="s">
        <v>2</v>
      </c>
      <c r="H1" s="10" t="s">
        <v>71</v>
      </c>
    </row>
    <row r="2" spans="1:8" x14ac:dyDescent="0.25">
      <c r="A2" s="10" t="s">
        <v>11</v>
      </c>
      <c r="B2" s="4" t="s">
        <v>26</v>
      </c>
      <c r="C2" s="4" t="s">
        <v>26</v>
      </c>
      <c r="D2">
        <v>0</v>
      </c>
      <c r="E2">
        <v>202101</v>
      </c>
      <c r="F2" s="16">
        <f>VLOOKUP(BASE_PQ[[#This Row],[Productor]],Tabla2[],3,0)</f>
        <v>15.793973370707779</v>
      </c>
      <c r="G2" s="17">
        <f>SUMIFS(BASE_PQ[Cantidad],BASE_PQ[Productor],BASE_PQ[[#This Row],[Productor]])/BASE_PQ[[#This Row],[Meta a alcanzar]]</f>
        <v>6.3315289732895561E-2</v>
      </c>
      <c r="H2" s="17">
        <f>VLOOKUP(BASE_PQ[[#This Row],[Productor]],Tabla2[],2,0)</f>
        <v>6.3069376313945342E-3</v>
      </c>
    </row>
    <row r="3" spans="1:8" x14ac:dyDescent="0.25">
      <c r="A3" s="10" t="s">
        <v>30</v>
      </c>
      <c r="B3" s="4" t="s">
        <v>28</v>
      </c>
      <c r="C3" s="4" t="s">
        <v>28</v>
      </c>
      <c r="D3">
        <v>0</v>
      </c>
      <c r="E3">
        <v>202101</v>
      </c>
      <c r="F3" s="16">
        <f>VLOOKUP(BASE_PQ[[#This Row],[Productor]],Tabla2[],3,0)</f>
        <v>15.793973370707779</v>
      </c>
      <c r="G3" s="17">
        <f>SUMIFS(BASE_PQ[Cantidad],BASE_PQ[Productor],BASE_PQ[[#This Row],[Productor]])/BASE_PQ[[#This Row],[Meta a alcanzar]]</f>
        <v>6.3315289732895561E-2</v>
      </c>
      <c r="H3" s="17">
        <f>VLOOKUP(BASE_PQ[[#This Row],[Productor]],Tabla2[],2,0)</f>
        <v>6.3069376313945342E-3</v>
      </c>
    </row>
    <row r="4" spans="1:8" x14ac:dyDescent="0.25">
      <c r="A4" s="10" t="s">
        <v>30</v>
      </c>
      <c r="B4" s="4" t="s">
        <v>27</v>
      </c>
      <c r="C4" s="4" t="s">
        <v>27</v>
      </c>
      <c r="D4">
        <v>1</v>
      </c>
      <c r="E4">
        <v>202101</v>
      </c>
      <c r="F4" s="16">
        <f>VLOOKUP(BASE_PQ[[#This Row],[Productor]],Tabla2[],3,0)</f>
        <v>15.793973370707779</v>
      </c>
      <c r="G4" s="17">
        <f>SUMIFS(BASE_PQ[Cantidad],BASE_PQ[Productor],BASE_PQ[[#This Row],[Productor]])/BASE_PQ[[#This Row],[Meta a alcanzar]]</f>
        <v>6.3315289732895561E-2</v>
      </c>
      <c r="H4" s="17">
        <f>VLOOKUP(BASE_PQ[[#This Row],[Productor]],Tabla2[],2,0)</f>
        <v>6.3069376313945342E-3</v>
      </c>
    </row>
    <row r="5" spans="1:8" x14ac:dyDescent="0.25">
      <c r="A5" s="10" t="s">
        <v>12</v>
      </c>
      <c r="B5" s="4" t="s">
        <v>28</v>
      </c>
      <c r="C5" s="4" t="s">
        <v>28</v>
      </c>
      <c r="D5">
        <v>0</v>
      </c>
      <c r="E5">
        <v>202101</v>
      </c>
      <c r="F5" s="16">
        <f>VLOOKUP(BASE_PQ[[#This Row],[Productor]],Tabla2[],3,0)</f>
        <v>4</v>
      </c>
      <c r="G5" s="17">
        <f>SUMIFS(BASE_PQ[Cantidad],BASE_PQ[Productor],BASE_PQ[[#This Row],[Productor]])/BASE_PQ[[#This Row],[Meta a alcanzar]]</f>
        <v>0</v>
      </c>
      <c r="H5" s="17">
        <f>VLOOKUP(BASE_PQ[[#This Row],[Productor]],Tabla2[],2,0)</f>
        <v>0</v>
      </c>
    </row>
    <row r="6" spans="1:8" x14ac:dyDescent="0.25">
      <c r="A6" s="10" t="s">
        <v>21</v>
      </c>
      <c r="B6" s="4" t="s">
        <v>28</v>
      </c>
      <c r="C6" s="4" t="s">
        <v>28</v>
      </c>
      <c r="D6">
        <v>1</v>
      </c>
      <c r="E6">
        <v>202101</v>
      </c>
      <c r="F6" s="16">
        <f>VLOOKUP(BASE_PQ[[#This Row],[Productor]],Tabla2[],3,0)</f>
        <v>17.104414856341975</v>
      </c>
      <c r="G6" s="17">
        <f>SUMIFS(BASE_PQ[Cantidad],BASE_PQ[Productor],BASE_PQ[[#This Row],[Productor]])/BASE_PQ[[#This Row],[Meta a alcanzar]]</f>
        <v>0.11692887577843331</v>
      </c>
      <c r="H6" s="17">
        <f>VLOOKUP(BASE_PQ[[#This Row],[Productor]],Tabla2[],2,0)</f>
        <v>7.0077084793272598E-3</v>
      </c>
    </row>
    <row r="7" spans="1:8" x14ac:dyDescent="0.25">
      <c r="A7" s="10" t="s">
        <v>23</v>
      </c>
      <c r="B7" s="4" t="s">
        <v>28</v>
      </c>
      <c r="C7" s="4" t="s">
        <v>28</v>
      </c>
      <c r="D7">
        <v>0</v>
      </c>
      <c r="E7">
        <v>202101</v>
      </c>
      <c r="F7" s="16">
        <f>VLOOKUP(BASE_PQ[[#This Row],[Productor]],Tabla2[],3,0)</f>
        <v>90.48913805185704</v>
      </c>
      <c r="G7" s="17">
        <f>SUMIFS(BASE_PQ[Cantidad],BASE_PQ[Productor],BASE_PQ[[#This Row],[Productor]])/BASE_PQ[[#This Row],[Meta a alcanzar]]</f>
        <v>0.11051050120810359</v>
      </c>
      <c r="H7" s="17">
        <f>VLOOKUP(BASE_PQ[[#This Row],[Productor]],Tabla2[],2,0)</f>
        <v>4.6250875963559916E-2</v>
      </c>
    </row>
    <row r="8" spans="1:8" x14ac:dyDescent="0.25">
      <c r="A8" s="10" t="s">
        <v>23</v>
      </c>
      <c r="B8" s="4" t="s">
        <v>27</v>
      </c>
      <c r="C8" s="4" t="s">
        <v>27</v>
      </c>
      <c r="D8">
        <v>10</v>
      </c>
      <c r="E8">
        <v>202101</v>
      </c>
      <c r="F8" s="16">
        <f>VLOOKUP(BASE_PQ[[#This Row],[Productor]],Tabla2[],3,0)</f>
        <v>90.48913805185704</v>
      </c>
      <c r="G8" s="17">
        <f>SUMIFS(BASE_PQ[Cantidad],BASE_PQ[Productor],BASE_PQ[[#This Row],[Productor]])/BASE_PQ[[#This Row],[Meta a alcanzar]]</f>
        <v>0.11051050120810359</v>
      </c>
      <c r="H8" s="17">
        <f>VLOOKUP(BASE_PQ[[#This Row],[Productor]],Tabla2[],2,0)</f>
        <v>4.6250875963559916E-2</v>
      </c>
    </row>
    <row r="9" spans="1:8" x14ac:dyDescent="0.25">
      <c r="A9" s="10" t="s">
        <v>22</v>
      </c>
      <c r="B9" s="4" t="s">
        <v>28</v>
      </c>
      <c r="C9" s="4" t="s">
        <v>28</v>
      </c>
      <c r="D9">
        <v>0</v>
      </c>
      <c r="E9">
        <v>202101</v>
      </c>
      <c r="F9" s="16">
        <f>VLOOKUP(BASE_PQ[[#This Row],[Productor]],Tabla2[],3,0)</f>
        <v>110.14576033637</v>
      </c>
      <c r="G9" s="17">
        <f>SUMIFS(BASE_PQ[Cantidad],BASE_PQ[Productor],BASE_PQ[[#This Row],[Productor]])/BASE_PQ[[#This Row],[Meta a alcanzar]]</f>
        <v>0.26328748298107879</v>
      </c>
      <c r="H9" s="17">
        <f>VLOOKUP(BASE_PQ[[#This Row],[Productor]],Tabla2[],2,0)</f>
        <v>5.6762438682550806E-2</v>
      </c>
    </row>
    <row r="10" spans="1:8" x14ac:dyDescent="0.25">
      <c r="A10" s="10" t="s">
        <v>22</v>
      </c>
      <c r="B10" s="4" t="s">
        <v>27</v>
      </c>
      <c r="C10" s="4" t="s">
        <v>27</v>
      </c>
      <c r="D10">
        <v>16</v>
      </c>
      <c r="E10">
        <v>202101</v>
      </c>
      <c r="F10" s="16">
        <f>VLOOKUP(BASE_PQ[[#This Row],[Productor]],Tabla2[],3,0)</f>
        <v>110.14576033637</v>
      </c>
      <c r="G10" s="17">
        <f>SUMIFS(BASE_PQ[Cantidad],BASE_PQ[Productor],BASE_PQ[[#This Row],[Productor]])/BASE_PQ[[#This Row],[Meta a alcanzar]]</f>
        <v>0.26328748298107879</v>
      </c>
      <c r="H10" s="17">
        <f>VLOOKUP(BASE_PQ[[#This Row],[Productor]],Tabla2[],2,0)</f>
        <v>5.6762438682550806E-2</v>
      </c>
    </row>
    <row r="11" spans="1:8" x14ac:dyDescent="0.25">
      <c r="A11" s="10" t="s">
        <v>31</v>
      </c>
      <c r="B11" s="4" t="s">
        <v>28</v>
      </c>
      <c r="C11" s="4" t="s">
        <v>28</v>
      </c>
      <c r="D11">
        <v>0</v>
      </c>
      <c r="E11">
        <v>202101</v>
      </c>
      <c r="F11" s="16">
        <f>VLOOKUP(BASE_PQ[[#This Row],[Productor]],Tabla2[],3,0)</f>
        <v>6.6208829712683954</v>
      </c>
      <c r="G11" s="17">
        <f>SUMIFS(BASE_PQ[Cantidad],BASE_PQ[Productor],BASE_PQ[[#This Row],[Productor]])/BASE_PQ[[#This Row],[Meta a alcanzar]]</f>
        <v>0.30207451312447076</v>
      </c>
      <c r="H11" s="17">
        <f>VLOOKUP(BASE_PQ[[#This Row],[Productor]],Tabla2[],2,0)</f>
        <v>1.4015416958654519E-3</v>
      </c>
    </row>
    <row r="12" spans="1:8" x14ac:dyDescent="0.25">
      <c r="A12" s="10" t="s">
        <v>31</v>
      </c>
      <c r="B12" s="4" t="s">
        <v>27</v>
      </c>
      <c r="C12" s="4" t="s">
        <v>27</v>
      </c>
      <c r="D12">
        <v>2</v>
      </c>
      <c r="E12">
        <v>202101</v>
      </c>
      <c r="F12" s="16">
        <f>VLOOKUP(BASE_PQ[[#This Row],[Productor]],Tabla2[],3,0)</f>
        <v>6.6208829712683954</v>
      </c>
      <c r="G12" s="17">
        <f>SUMIFS(BASE_PQ[Cantidad],BASE_PQ[Productor],BASE_PQ[[#This Row],[Productor]])/BASE_PQ[[#This Row],[Meta a alcanzar]]</f>
        <v>0.30207451312447076</v>
      </c>
      <c r="H12" s="17">
        <f>VLOOKUP(BASE_PQ[[#This Row],[Productor]],Tabla2[],2,0)</f>
        <v>1.4015416958654519E-3</v>
      </c>
    </row>
    <row r="13" spans="1:8" x14ac:dyDescent="0.25">
      <c r="A13" s="10" t="s">
        <v>32</v>
      </c>
      <c r="B13" s="4" t="s">
        <v>28</v>
      </c>
      <c r="C13" s="4" t="s">
        <v>28</v>
      </c>
      <c r="D13">
        <v>0</v>
      </c>
      <c r="E13">
        <v>202101</v>
      </c>
      <c r="F13" s="16">
        <f>VLOOKUP(BASE_PQ[[#This Row],[Productor]],Tabla2[],3,0)</f>
        <v>13.173090399439383</v>
      </c>
      <c r="G13" s="17">
        <f>SUMIFS(BASE_PQ[Cantidad],BASE_PQ[Productor],BASE_PQ[[#This Row],[Productor]])/BASE_PQ[[#This Row],[Meta a alcanzar]]</f>
        <v>7.5912331099053099E-2</v>
      </c>
      <c r="H13" s="17">
        <f>VLOOKUP(BASE_PQ[[#This Row],[Productor]],Tabla2[],2,0)</f>
        <v>4.905395935529082E-3</v>
      </c>
    </row>
    <row r="14" spans="1:8" x14ac:dyDescent="0.25">
      <c r="A14" s="10" t="s">
        <v>32</v>
      </c>
      <c r="B14" s="4" t="s">
        <v>27</v>
      </c>
      <c r="C14" s="4" t="s">
        <v>27</v>
      </c>
      <c r="D14">
        <v>1</v>
      </c>
      <c r="E14">
        <v>202101</v>
      </c>
      <c r="F14" s="16">
        <f>VLOOKUP(BASE_PQ[[#This Row],[Productor]],Tabla2[],3,0)</f>
        <v>13.173090399439383</v>
      </c>
      <c r="G14" s="17">
        <f>SUMIFS(BASE_PQ[Cantidad],BASE_PQ[Productor],BASE_PQ[[#This Row],[Productor]])/BASE_PQ[[#This Row],[Meta a alcanzar]]</f>
        <v>7.5912331099053099E-2</v>
      </c>
      <c r="H14" s="17">
        <f>VLOOKUP(BASE_PQ[[#This Row],[Productor]],Tabla2[],2,0)</f>
        <v>4.905395935529082E-3</v>
      </c>
    </row>
    <row r="15" spans="1:8" x14ac:dyDescent="0.25">
      <c r="A15" s="10" t="s">
        <v>24</v>
      </c>
      <c r="B15" s="4" t="s">
        <v>28</v>
      </c>
      <c r="C15" s="4" t="s">
        <v>28</v>
      </c>
      <c r="D15">
        <v>0</v>
      </c>
      <c r="E15">
        <v>202101</v>
      </c>
      <c r="F15" s="16">
        <f>VLOOKUP(BASE_PQ[[#This Row],[Productor]],Tabla2[],3,0)</f>
        <v>10.552207428170988</v>
      </c>
      <c r="G15" s="17">
        <f>SUMIFS(BASE_PQ[Cantidad],BASE_PQ[Productor],BASE_PQ[[#This Row],[Productor]])/BASE_PQ[[#This Row],[Meta a alcanzar]]</f>
        <v>0</v>
      </c>
      <c r="H15" s="17">
        <f>VLOOKUP(BASE_PQ[[#This Row],[Productor]],Tabla2[],2,0)</f>
        <v>3.5038542396636299E-3</v>
      </c>
    </row>
    <row r="16" spans="1:8" x14ac:dyDescent="0.25">
      <c r="A16" s="10" t="s">
        <v>35</v>
      </c>
      <c r="B16" s="4" t="s">
        <v>28</v>
      </c>
      <c r="C16" s="4" t="s">
        <v>28</v>
      </c>
      <c r="D16">
        <v>0</v>
      </c>
      <c r="E16">
        <v>202101</v>
      </c>
      <c r="F16" s="16">
        <f>VLOOKUP(BASE_PQ[[#This Row],[Productor]],Tabla2[],3,0)</f>
        <v>42.002803083391733</v>
      </c>
      <c r="G16" s="17">
        <f>SUMIFS(BASE_PQ[Cantidad],BASE_PQ[Productor],BASE_PQ[[#This Row],[Productor]])/BASE_PQ[[#This Row],[Meta a alcanzar]]</f>
        <v>0.19046347892822582</v>
      </c>
      <c r="H16" s="17">
        <f>VLOOKUP(BASE_PQ[[#This Row],[Productor]],Tabla2[],2,0)</f>
        <v>2.0322354590049056E-2</v>
      </c>
    </row>
    <row r="17" spans="1:8" x14ac:dyDescent="0.25">
      <c r="A17" s="10" t="s">
        <v>35</v>
      </c>
      <c r="B17" s="4" t="s">
        <v>27</v>
      </c>
      <c r="C17" s="4" t="s">
        <v>27</v>
      </c>
      <c r="D17">
        <v>4</v>
      </c>
      <c r="E17">
        <v>202101</v>
      </c>
      <c r="F17" s="16">
        <f>VLOOKUP(BASE_PQ[[#This Row],[Productor]],Tabla2[],3,0)</f>
        <v>42.002803083391733</v>
      </c>
      <c r="G17" s="17">
        <f>SUMIFS(BASE_PQ[Cantidad],BASE_PQ[Productor],BASE_PQ[[#This Row],[Productor]])/BASE_PQ[[#This Row],[Meta a alcanzar]]</f>
        <v>0.19046347892822582</v>
      </c>
      <c r="H17" s="17">
        <f>VLOOKUP(BASE_PQ[[#This Row],[Productor]],Tabla2[],2,0)</f>
        <v>2.0322354590049056E-2</v>
      </c>
    </row>
    <row r="18" spans="1:8" x14ac:dyDescent="0.25">
      <c r="A18" s="10" t="s">
        <v>15</v>
      </c>
      <c r="B18" s="4" t="s">
        <v>28</v>
      </c>
      <c r="C18" s="4" t="s">
        <v>28</v>
      </c>
      <c r="D18">
        <v>0</v>
      </c>
      <c r="E18">
        <v>202101</v>
      </c>
      <c r="F18" s="16">
        <f>VLOOKUP(BASE_PQ[[#This Row],[Productor]],Tabla2[],3,0)</f>
        <v>48.55501051156272</v>
      </c>
      <c r="G18" s="17">
        <f>SUMIFS(BASE_PQ[Cantidad],BASE_PQ[Productor],BASE_PQ[[#This Row],[Productor]])/BASE_PQ[[#This Row],[Meta a alcanzar]]</f>
        <v>0.20595196859485046</v>
      </c>
      <c r="H18" s="17">
        <f>VLOOKUP(BASE_PQ[[#This Row],[Productor]],Tabla2[],2,0)</f>
        <v>2.3826208829712685E-2</v>
      </c>
    </row>
    <row r="19" spans="1:8" x14ac:dyDescent="0.25">
      <c r="A19" s="10" t="s">
        <v>15</v>
      </c>
      <c r="B19" s="4" t="s">
        <v>27</v>
      </c>
      <c r="C19" s="4" t="s">
        <v>27</v>
      </c>
      <c r="D19">
        <v>6</v>
      </c>
      <c r="E19">
        <v>202101</v>
      </c>
      <c r="F19" s="16">
        <f>VLOOKUP(BASE_PQ[[#This Row],[Productor]],Tabla2[],3,0)</f>
        <v>48.55501051156272</v>
      </c>
      <c r="G19" s="17">
        <f>SUMIFS(BASE_PQ[Cantidad],BASE_PQ[Productor],BASE_PQ[[#This Row],[Productor]])/BASE_PQ[[#This Row],[Meta a alcanzar]]</f>
        <v>0.20595196859485046</v>
      </c>
      <c r="H19" s="17">
        <f>VLOOKUP(BASE_PQ[[#This Row],[Productor]],Tabla2[],2,0)</f>
        <v>2.3826208829712685E-2</v>
      </c>
    </row>
    <row r="20" spans="1:8" x14ac:dyDescent="0.25">
      <c r="A20" s="10" t="s">
        <v>36</v>
      </c>
      <c r="B20" s="4" t="s">
        <v>28</v>
      </c>
      <c r="C20" s="4" t="s">
        <v>28</v>
      </c>
      <c r="D20">
        <v>1</v>
      </c>
      <c r="E20">
        <v>202101</v>
      </c>
      <c r="F20" s="16">
        <f>VLOOKUP(BASE_PQ[[#This Row],[Productor]],Tabla2[],3,0)</f>
        <v>61.659425367904696</v>
      </c>
      <c r="G20" s="17">
        <f>SUMIFS(BASE_PQ[Cantidad],BASE_PQ[Productor],BASE_PQ[[#This Row],[Productor]])/BASE_PQ[[#This Row],[Meta a alcanzar]]</f>
        <v>0.42167113697322361</v>
      </c>
      <c r="H20" s="17">
        <f>VLOOKUP(BASE_PQ[[#This Row],[Productor]],Tabla2[],2,0)</f>
        <v>3.0833917309039945E-2</v>
      </c>
    </row>
    <row r="21" spans="1:8" x14ac:dyDescent="0.25">
      <c r="A21" s="10" t="s">
        <v>36</v>
      </c>
      <c r="B21" s="4" t="s">
        <v>27</v>
      </c>
      <c r="C21" s="4" t="s">
        <v>27</v>
      </c>
      <c r="D21">
        <v>11</v>
      </c>
      <c r="E21">
        <v>202101</v>
      </c>
      <c r="F21" s="16">
        <f>VLOOKUP(BASE_PQ[[#This Row],[Productor]],Tabla2[],3,0)</f>
        <v>61.659425367904696</v>
      </c>
      <c r="G21" s="17">
        <f>SUMIFS(BASE_PQ[Cantidad],BASE_PQ[Productor],BASE_PQ[[#This Row],[Productor]])/BASE_PQ[[#This Row],[Meta a alcanzar]]</f>
        <v>0.42167113697322361</v>
      </c>
      <c r="H21" s="17">
        <f>VLOOKUP(BASE_PQ[[#This Row],[Productor]],Tabla2[],2,0)</f>
        <v>3.0833917309039945E-2</v>
      </c>
    </row>
    <row r="22" spans="1:8" x14ac:dyDescent="0.25">
      <c r="A22" s="10" t="s">
        <v>16</v>
      </c>
      <c r="B22" s="4" t="s">
        <v>27</v>
      </c>
      <c r="C22" s="4" t="s">
        <v>27</v>
      </c>
      <c r="D22">
        <v>0</v>
      </c>
      <c r="E22">
        <v>202101</v>
      </c>
      <c r="F22" s="16">
        <f>VLOOKUP(BASE_PQ[[#This Row],[Productor]],Tabla2[],3,0)</f>
        <v>11.862648913805186</v>
      </c>
      <c r="G22" s="17">
        <f>SUMIFS(BASE_PQ[Cantidad],BASE_PQ[Productor],BASE_PQ[[#This Row],[Productor]])/BASE_PQ[[#This Row],[Meta a alcanzar]]</f>
        <v>0.16859640831758033</v>
      </c>
      <c r="H22" s="17">
        <f>VLOOKUP(BASE_PQ[[#This Row],[Productor]],Tabla2[],2,0)</f>
        <v>4.2046250875963564E-3</v>
      </c>
    </row>
    <row r="23" spans="1:8" x14ac:dyDescent="0.25">
      <c r="A23" s="10" t="s">
        <v>17</v>
      </c>
      <c r="B23" s="4" t="s">
        <v>28</v>
      </c>
      <c r="C23" s="4" t="s">
        <v>28</v>
      </c>
      <c r="D23">
        <v>0</v>
      </c>
      <c r="E23">
        <v>202101</v>
      </c>
      <c r="F23" s="16">
        <f>VLOOKUP(BASE_PQ[[#This Row],[Productor]],Tabla2[],3,0)</f>
        <v>7.9313244569025931</v>
      </c>
      <c r="G23" s="17">
        <f>SUMIFS(BASE_PQ[Cantidad],BASE_PQ[Productor],BASE_PQ[[#This Row],[Productor]])/BASE_PQ[[#This Row],[Meta a alcanzar]]</f>
        <v>0.25216469340872943</v>
      </c>
      <c r="H23" s="17">
        <f>VLOOKUP(BASE_PQ[[#This Row],[Productor]],Tabla2[],2,0)</f>
        <v>2.1023125437981782E-3</v>
      </c>
    </row>
    <row r="24" spans="1:8" x14ac:dyDescent="0.25">
      <c r="A24" s="10" t="s">
        <v>17</v>
      </c>
      <c r="B24" s="4" t="s">
        <v>27</v>
      </c>
      <c r="C24" s="4" t="s">
        <v>27</v>
      </c>
      <c r="D24">
        <v>0</v>
      </c>
      <c r="E24">
        <v>202101</v>
      </c>
      <c r="F24" s="16">
        <f>VLOOKUP(BASE_PQ[[#This Row],[Productor]],Tabla2[],3,0)</f>
        <v>7.9313244569025931</v>
      </c>
      <c r="G24" s="17">
        <f>SUMIFS(BASE_PQ[Cantidad],BASE_PQ[Productor],BASE_PQ[[#This Row],[Productor]])/BASE_PQ[[#This Row],[Meta a alcanzar]]</f>
        <v>0.25216469340872943</v>
      </c>
      <c r="H24" s="17">
        <f>VLOOKUP(BASE_PQ[[#This Row],[Productor]],Tabla2[],2,0)</f>
        <v>2.1023125437981782E-3</v>
      </c>
    </row>
    <row r="25" spans="1:8" x14ac:dyDescent="0.25">
      <c r="A25" s="10" t="s">
        <v>37</v>
      </c>
      <c r="B25" s="4" t="s">
        <v>28</v>
      </c>
      <c r="C25" s="4" t="s">
        <v>28</v>
      </c>
      <c r="D25">
        <v>0</v>
      </c>
      <c r="E25">
        <v>202101</v>
      </c>
      <c r="F25" s="16">
        <f>VLOOKUP(BASE_PQ[[#This Row],[Productor]],Tabla2[],3,0)</f>
        <v>376.16538192011211</v>
      </c>
      <c r="G25" s="17">
        <f>SUMIFS(BASE_PQ[Cantidad],BASE_PQ[Productor],BASE_PQ[[#This Row],[Productor]])/BASE_PQ[[#This Row],[Meta a alcanzar]]</f>
        <v>0.27115732840525497</v>
      </c>
      <c r="H25" s="17">
        <f>VLOOKUP(BASE_PQ[[#This Row],[Productor]],Tabla2[],2,0)</f>
        <v>0.19901892081289418</v>
      </c>
    </row>
    <row r="26" spans="1:8" x14ac:dyDescent="0.25">
      <c r="A26" s="10" t="s">
        <v>37</v>
      </c>
      <c r="B26" s="4" t="s">
        <v>27</v>
      </c>
      <c r="C26" s="4" t="s">
        <v>27</v>
      </c>
      <c r="D26">
        <v>62</v>
      </c>
      <c r="E26">
        <v>202101</v>
      </c>
      <c r="F26" s="16">
        <f>VLOOKUP(BASE_PQ[[#This Row],[Productor]],Tabla2[],3,0)</f>
        <v>376.16538192011211</v>
      </c>
      <c r="G26" s="17">
        <f>SUMIFS(BASE_PQ[Cantidad],BASE_PQ[Productor],BASE_PQ[[#This Row],[Productor]])/BASE_PQ[[#This Row],[Meta a alcanzar]]</f>
        <v>0.27115732840525497</v>
      </c>
      <c r="H26" s="17">
        <f>VLOOKUP(BASE_PQ[[#This Row],[Productor]],Tabla2[],2,0)</f>
        <v>0.19901892081289418</v>
      </c>
    </row>
    <row r="27" spans="1:8" x14ac:dyDescent="0.25">
      <c r="A27" s="10" t="s">
        <v>18</v>
      </c>
      <c r="B27" s="4" t="s">
        <v>28</v>
      </c>
      <c r="C27" s="4" t="s">
        <v>28</v>
      </c>
      <c r="D27">
        <v>0</v>
      </c>
      <c r="E27">
        <v>202101</v>
      </c>
      <c r="F27" s="16">
        <f>VLOOKUP(BASE_PQ[[#This Row],[Productor]],Tabla2[],3,0)</f>
        <v>13.173090399439383</v>
      </c>
      <c r="G27" s="17">
        <f>SUMIFS(BASE_PQ[Cantidad],BASE_PQ[Productor],BASE_PQ[[#This Row],[Productor]])/BASE_PQ[[#This Row],[Meta a alcanzar]]</f>
        <v>7.5912331099053099E-2</v>
      </c>
      <c r="H27" s="17">
        <f>VLOOKUP(BASE_PQ[[#This Row],[Productor]],Tabla2[],2,0)</f>
        <v>4.905395935529082E-3</v>
      </c>
    </row>
    <row r="28" spans="1:8" x14ac:dyDescent="0.25">
      <c r="A28" s="10" t="s">
        <v>18</v>
      </c>
      <c r="B28" s="4" t="s">
        <v>27</v>
      </c>
      <c r="C28" s="4" t="s">
        <v>27</v>
      </c>
      <c r="D28">
        <v>0</v>
      </c>
      <c r="E28">
        <v>202101</v>
      </c>
      <c r="F28" s="16">
        <f>VLOOKUP(BASE_PQ[[#This Row],[Productor]],Tabla2[],3,0)</f>
        <v>13.173090399439383</v>
      </c>
      <c r="G28" s="17">
        <f>SUMIFS(BASE_PQ[Cantidad],BASE_PQ[Productor],BASE_PQ[[#This Row],[Productor]])/BASE_PQ[[#This Row],[Meta a alcanzar]]</f>
        <v>7.5912331099053099E-2</v>
      </c>
      <c r="H28" s="17">
        <f>VLOOKUP(BASE_PQ[[#This Row],[Productor]],Tabla2[],2,0)</f>
        <v>4.905395935529082E-3</v>
      </c>
    </row>
    <row r="29" spans="1:8" x14ac:dyDescent="0.25">
      <c r="A29" s="10" t="s">
        <v>41</v>
      </c>
      <c r="B29" s="4" t="s">
        <v>28</v>
      </c>
      <c r="C29" s="4" t="s">
        <v>28</v>
      </c>
      <c r="D29">
        <v>3</v>
      </c>
      <c r="E29">
        <v>202101</v>
      </c>
      <c r="F29" s="16">
        <f>VLOOKUP(BASE_PQ[[#This Row],[Productor]],Tabla2[],3,0)</f>
        <v>38.071478626489139</v>
      </c>
      <c r="G29" s="17">
        <f>SUMIFS(BASE_PQ[Cantidad],BASE_PQ[Productor],BASE_PQ[[#This Row],[Productor]])/BASE_PQ[[#This Row],[Meta a alcanzar]]</f>
        <v>0.28893020173759387</v>
      </c>
      <c r="H29" s="17">
        <f>VLOOKUP(BASE_PQ[[#This Row],[Productor]],Tabla2[],2,0)</f>
        <v>1.8220042046250877E-2</v>
      </c>
    </row>
    <row r="30" spans="1:8" x14ac:dyDescent="0.25">
      <c r="A30" s="10" t="s">
        <v>41</v>
      </c>
      <c r="B30" s="4" t="s">
        <v>27</v>
      </c>
      <c r="C30" s="4" t="s">
        <v>27</v>
      </c>
      <c r="D30">
        <v>5</v>
      </c>
      <c r="E30">
        <v>202101</v>
      </c>
      <c r="F30" s="16">
        <f>VLOOKUP(BASE_PQ[[#This Row],[Productor]],Tabla2[],3,0)</f>
        <v>38.071478626489139</v>
      </c>
      <c r="G30" s="17">
        <f>SUMIFS(BASE_PQ[Cantidad],BASE_PQ[Productor],BASE_PQ[[#This Row],[Productor]])/BASE_PQ[[#This Row],[Meta a alcanzar]]</f>
        <v>0.28893020173759387</v>
      </c>
      <c r="H30" s="17">
        <f>VLOOKUP(BASE_PQ[[#This Row],[Productor]],Tabla2[],2,0)</f>
        <v>1.8220042046250877E-2</v>
      </c>
    </row>
    <row r="31" spans="1:8" x14ac:dyDescent="0.25">
      <c r="A31" s="10" t="s">
        <v>44</v>
      </c>
      <c r="B31" s="4" t="s">
        <v>28</v>
      </c>
      <c r="C31" s="4" t="s">
        <v>28</v>
      </c>
      <c r="D31">
        <v>0</v>
      </c>
      <c r="E31">
        <v>202101</v>
      </c>
      <c r="F31" s="16">
        <f>VLOOKUP(BASE_PQ[[#This Row],[Productor]],Tabla2[],3,0)</f>
        <v>39.381920112123332</v>
      </c>
      <c r="G31" s="17">
        <f>SUMIFS(BASE_PQ[Cantidad],BASE_PQ[Productor],BASE_PQ[[#This Row],[Productor]])/BASE_PQ[[#This Row],[Meta a alcanzar]]</f>
        <v>0.30470835261041324</v>
      </c>
      <c r="H31" s="17">
        <f>VLOOKUP(BASE_PQ[[#This Row],[Productor]],Tabla2[],2,0)</f>
        <v>1.8920812894183601E-2</v>
      </c>
    </row>
    <row r="32" spans="1:8" x14ac:dyDescent="0.25">
      <c r="A32" s="10" t="s">
        <v>44</v>
      </c>
      <c r="B32" s="4" t="s">
        <v>27</v>
      </c>
      <c r="C32" s="4" t="s">
        <v>27</v>
      </c>
      <c r="D32">
        <v>1</v>
      </c>
      <c r="E32">
        <v>202101</v>
      </c>
      <c r="F32" s="16">
        <f>VLOOKUP(BASE_PQ[[#This Row],[Productor]],Tabla2[],3,0)</f>
        <v>39.381920112123332</v>
      </c>
      <c r="G32" s="17">
        <f>SUMIFS(BASE_PQ[Cantidad],BASE_PQ[Productor],BASE_PQ[[#This Row],[Productor]])/BASE_PQ[[#This Row],[Meta a alcanzar]]</f>
        <v>0.30470835261041324</v>
      </c>
      <c r="H32" s="17">
        <f>VLOOKUP(BASE_PQ[[#This Row],[Productor]],Tabla2[],2,0)</f>
        <v>1.8920812894183601E-2</v>
      </c>
    </row>
    <row r="33" spans="1:8" x14ac:dyDescent="0.25">
      <c r="A33" s="10" t="s">
        <v>48</v>
      </c>
      <c r="B33" s="4" t="s">
        <v>28</v>
      </c>
      <c r="C33" s="4" t="s">
        <v>28</v>
      </c>
      <c r="D33">
        <v>34</v>
      </c>
      <c r="E33">
        <v>202101</v>
      </c>
      <c r="F33" s="16">
        <f>VLOOKUP(BASE_PQ[[#This Row],[Productor]],Tabla2[],3,0)</f>
        <v>283.12403644008407</v>
      </c>
      <c r="G33" s="17">
        <f>SUMIFS(BASE_PQ[Cantidad],BASE_PQ[Productor],BASE_PQ[[#This Row],[Productor]])/BASE_PQ[[#This Row],[Meta a alcanzar]]</f>
        <v>0.30022177229727393</v>
      </c>
      <c r="H33" s="17">
        <f>VLOOKUP(BASE_PQ[[#This Row],[Productor]],Tabla2[],2,0)</f>
        <v>0.14926419060967064</v>
      </c>
    </row>
    <row r="34" spans="1:8" x14ac:dyDescent="0.25">
      <c r="A34" s="10" t="s">
        <v>48</v>
      </c>
      <c r="B34" s="4" t="s">
        <v>27</v>
      </c>
      <c r="C34" s="4" t="s">
        <v>27</v>
      </c>
      <c r="D34">
        <v>14</v>
      </c>
      <c r="E34">
        <v>202101</v>
      </c>
      <c r="F34" s="16">
        <f>VLOOKUP(BASE_PQ[[#This Row],[Productor]],Tabla2[],3,0)</f>
        <v>283.12403644008407</v>
      </c>
      <c r="G34" s="17">
        <f>SUMIFS(BASE_PQ[Cantidad],BASE_PQ[Productor],BASE_PQ[[#This Row],[Productor]])/BASE_PQ[[#This Row],[Meta a alcanzar]]</f>
        <v>0.30022177229727393</v>
      </c>
      <c r="H34" s="17">
        <f>VLOOKUP(BASE_PQ[[#This Row],[Productor]],Tabla2[],2,0)</f>
        <v>0.14926419060967064</v>
      </c>
    </row>
    <row r="35" spans="1:8" x14ac:dyDescent="0.25">
      <c r="A35" s="10" t="s">
        <v>50</v>
      </c>
      <c r="B35" s="4" t="s">
        <v>27</v>
      </c>
      <c r="C35" s="4" t="s">
        <v>27</v>
      </c>
      <c r="D35">
        <v>0</v>
      </c>
      <c r="E35">
        <v>202101</v>
      </c>
      <c r="F35" s="16">
        <f>VLOOKUP(BASE_PQ[[#This Row],[Productor]],Tabla2[],3,0)</f>
        <v>4</v>
      </c>
      <c r="G35" s="17">
        <f>SUMIFS(BASE_PQ[Cantidad],BASE_PQ[Productor],BASE_PQ[[#This Row],[Productor]])/BASE_PQ[[#This Row],[Meta a alcanzar]]</f>
        <v>0</v>
      </c>
      <c r="H35" s="17">
        <f>VLOOKUP(BASE_PQ[[#This Row],[Productor]],Tabla2[],2,0)</f>
        <v>0</v>
      </c>
    </row>
    <row r="36" spans="1:8" x14ac:dyDescent="0.25">
      <c r="A36" s="10" t="s">
        <v>51</v>
      </c>
      <c r="B36" s="4" t="s">
        <v>28</v>
      </c>
      <c r="C36" s="4" t="s">
        <v>28</v>
      </c>
      <c r="D36">
        <v>14</v>
      </c>
      <c r="E36">
        <v>202101</v>
      </c>
      <c r="F36" s="16">
        <f>VLOOKUP(BASE_PQ[[#This Row],[Productor]],Tabla2[],3,0)</f>
        <v>133.73370707778557</v>
      </c>
      <c r="G36" s="17">
        <f>SUMIFS(BASE_PQ[Cantidad],BASE_PQ[Productor],BASE_PQ[[#This Row],[Productor]])/BASE_PQ[[#This Row],[Meta a alcanzar]]</f>
        <v>0.22432639201836113</v>
      </c>
      <c r="H36" s="17">
        <f>VLOOKUP(BASE_PQ[[#This Row],[Productor]],Tabla2[],2,0)</f>
        <v>6.9376313945339871E-2</v>
      </c>
    </row>
    <row r="37" spans="1:8" x14ac:dyDescent="0.25">
      <c r="A37" s="10" t="s">
        <v>51</v>
      </c>
      <c r="B37" s="4" t="s">
        <v>27</v>
      </c>
      <c r="C37" s="4" t="s">
        <v>27</v>
      </c>
      <c r="D37">
        <v>10</v>
      </c>
      <c r="E37">
        <v>202101</v>
      </c>
      <c r="F37" s="16">
        <f>VLOOKUP(BASE_PQ[[#This Row],[Productor]],Tabla2[],3,0)</f>
        <v>133.73370707778557</v>
      </c>
      <c r="G37" s="17">
        <f>SUMIFS(BASE_PQ[Cantidad],BASE_PQ[Productor],BASE_PQ[[#This Row],[Productor]])/BASE_PQ[[#This Row],[Meta a alcanzar]]</f>
        <v>0.22432639201836113</v>
      </c>
      <c r="H37" s="17">
        <f>VLOOKUP(BASE_PQ[[#This Row],[Productor]],Tabla2[],2,0)</f>
        <v>6.9376313945339871E-2</v>
      </c>
    </row>
    <row r="38" spans="1:8" x14ac:dyDescent="0.25">
      <c r="A38" s="10" t="s">
        <v>59</v>
      </c>
      <c r="B38" s="4" t="s">
        <v>28</v>
      </c>
      <c r="C38" s="4" t="s">
        <v>28</v>
      </c>
      <c r="D38">
        <v>1</v>
      </c>
      <c r="E38">
        <v>202101</v>
      </c>
      <c r="F38" s="16">
        <f>VLOOKUP(BASE_PQ[[#This Row],[Productor]],Tabla2[],3,0)</f>
        <v>133.73370707778557</v>
      </c>
      <c r="G38" s="17">
        <f>SUMIFS(BASE_PQ[Cantidad],BASE_PQ[Productor],BASE_PQ[[#This Row],[Productor]])/BASE_PQ[[#This Row],[Meta a alcanzar]]</f>
        <v>0.25423657762080926</v>
      </c>
      <c r="H38" s="17">
        <f>VLOOKUP(BASE_PQ[[#This Row],[Productor]],Tabla2[],2,0)</f>
        <v>6.9376313945339871E-2</v>
      </c>
    </row>
    <row r="39" spans="1:8" x14ac:dyDescent="0.25">
      <c r="A39" s="10" t="s">
        <v>59</v>
      </c>
      <c r="B39" s="4" t="s">
        <v>27</v>
      </c>
      <c r="C39" s="4" t="s">
        <v>27</v>
      </c>
      <c r="D39">
        <v>18</v>
      </c>
      <c r="E39">
        <v>202101</v>
      </c>
      <c r="F39" s="16">
        <f>VLOOKUP(BASE_PQ[[#This Row],[Productor]],Tabla2[],3,0)</f>
        <v>133.73370707778557</v>
      </c>
      <c r="G39" s="17">
        <f>SUMIFS(BASE_PQ[Cantidad],BASE_PQ[Productor],BASE_PQ[[#This Row],[Productor]])/BASE_PQ[[#This Row],[Meta a alcanzar]]</f>
        <v>0.25423657762080926</v>
      </c>
      <c r="H39" s="17">
        <f>VLOOKUP(BASE_PQ[[#This Row],[Productor]],Tabla2[],2,0)</f>
        <v>6.9376313945339871E-2</v>
      </c>
    </row>
    <row r="40" spans="1:8" x14ac:dyDescent="0.25">
      <c r="A40" s="10" t="s">
        <v>60</v>
      </c>
      <c r="B40" s="4" t="s">
        <v>28</v>
      </c>
      <c r="C40" s="4" t="s">
        <v>28</v>
      </c>
      <c r="D40">
        <v>0</v>
      </c>
      <c r="E40">
        <v>202101</v>
      </c>
      <c r="F40" s="16">
        <f>VLOOKUP(BASE_PQ[[#This Row],[Productor]],Tabla2[],3,0)</f>
        <v>298.84933426769442</v>
      </c>
      <c r="G40" s="17">
        <f>SUMIFS(BASE_PQ[Cantidad],BASE_PQ[Productor],BASE_PQ[[#This Row],[Productor]])/BASE_PQ[[#This Row],[Meta a alcanzar]]</f>
        <v>0.33796294125095561</v>
      </c>
      <c r="H40" s="17">
        <f>VLOOKUP(BASE_PQ[[#This Row],[Productor]],Tabla2[],2,0)</f>
        <v>0.15767344078486334</v>
      </c>
    </row>
    <row r="41" spans="1:8" x14ac:dyDescent="0.25">
      <c r="A41" s="10" t="s">
        <v>60</v>
      </c>
      <c r="B41" s="4" t="s">
        <v>27</v>
      </c>
      <c r="C41" s="4" t="s">
        <v>27</v>
      </c>
      <c r="D41">
        <v>48</v>
      </c>
      <c r="E41">
        <v>202101</v>
      </c>
      <c r="F41" s="16">
        <f>VLOOKUP(BASE_PQ[[#This Row],[Productor]],Tabla2[],3,0)</f>
        <v>298.84933426769442</v>
      </c>
      <c r="G41" s="17">
        <f>SUMIFS(BASE_PQ[Cantidad],BASE_PQ[Productor],BASE_PQ[[#This Row],[Productor]])/BASE_PQ[[#This Row],[Meta a alcanzar]]</f>
        <v>0.33796294125095561</v>
      </c>
      <c r="H41" s="17">
        <f>VLOOKUP(BASE_PQ[[#This Row],[Productor]],Tabla2[],2,0)</f>
        <v>0.15767344078486334</v>
      </c>
    </row>
    <row r="42" spans="1:8" x14ac:dyDescent="0.25">
      <c r="A42" s="10" t="s">
        <v>11</v>
      </c>
      <c r="B42" s="4" t="s">
        <v>28</v>
      </c>
      <c r="C42" s="4" t="s">
        <v>28</v>
      </c>
      <c r="D42">
        <v>0</v>
      </c>
      <c r="E42">
        <v>202102</v>
      </c>
      <c r="F42" s="16">
        <f>VLOOKUP(BASE_PQ[[#This Row],[Productor]],Tabla2[],3,0)</f>
        <v>15.793973370707779</v>
      </c>
      <c r="G42" s="17">
        <f>SUMIFS(BASE_PQ[Cantidad],BASE_PQ[Productor],BASE_PQ[[#This Row],[Productor]])/BASE_PQ[[#This Row],[Meta a alcanzar]]</f>
        <v>6.3315289732895561E-2</v>
      </c>
      <c r="H42" s="17">
        <f>VLOOKUP(BASE_PQ[[#This Row],[Productor]],Tabla2[],2,0)</f>
        <v>6.3069376313945342E-3</v>
      </c>
    </row>
    <row r="43" spans="1:8" x14ac:dyDescent="0.25">
      <c r="A43" s="10" t="s">
        <v>11</v>
      </c>
      <c r="B43" s="4" t="s">
        <v>27</v>
      </c>
      <c r="C43" s="4" t="s">
        <v>27</v>
      </c>
      <c r="D43">
        <v>0</v>
      </c>
      <c r="E43">
        <v>202102</v>
      </c>
      <c r="F43" s="16">
        <f>VLOOKUP(BASE_PQ[[#This Row],[Productor]],Tabla2[],3,0)</f>
        <v>15.793973370707779</v>
      </c>
      <c r="G43" s="17">
        <f>SUMIFS(BASE_PQ[Cantidad],BASE_PQ[Productor],BASE_PQ[[#This Row],[Productor]])/BASE_PQ[[#This Row],[Meta a alcanzar]]</f>
        <v>6.3315289732895561E-2</v>
      </c>
      <c r="H43" s="17">
        <f>VLOOKUP(BASE_PQ[[#This Row],[Productor]],Tabla2[],2,0)</f>
        <v>6.3069376313945342E-3</v>
      </c>
    </row>
    <row r="44" spans="1:8" x14ac:dyDescent="0.25">
      <c r="A44" s="10" t="s">
        <v>11</v>
      </c>
      <c r="B44" s="4" t="s">
        <v>26</v>
      </c>
      <c r="C44" s="4" t="s">
        <v>26</v>
      </c>
      <c r="D44">
        <v>1</v>
      </c>
      <c r="E44">
        <v>202102</v>
      </c>
      <c r="F44" s="16">
        <f>VLOOKUP(BASE_PQ[[#This Row],[Productor]],Tabla2[],3,0)</f>
        <v>15.793973370707779</v>
      </c>
      <c r="G44" s="17">
        <f>SUMIFS(BASE_PQ[Cantidad],BASE_PQ[Productor],BASE_PQ[[#This Row],[Productor]])/BASE_PQ[[#This Row],[Meta a alcanzar]]</f>
        <v>6.3315289732895561E-2</v>
      </c>
      <c r="H44" s="17">
        <f>VLOOKUP(BASE_PQ[[#This Row],[Productor]],Tabla2[],2,0)</f>
        <v>6.3069376313945342E-3</v>
      </c>
    </row>
    <row r="45" spans="1:8" x14ac:dyDescent="0.25">
      <c r="A45" s="10" t="s">
        <v>30</v>
      </c>
      <c r="B45" s="4" t="s">
        <v>28</v>
      </c>
      <c r="C45" s="4" t="s">
        <v>28</v>
      </c>
      <c r="D45">
        <v>0</v>
      </c>
      <c r="E45">
        <v>202102</v>
      </c>
      <c r="F45" s="16">
        <f>VLOOKUP(BASE_PQ[[#This Row],[Productor]],Tabla2[],3,0)</f>
        <v>15.793973370707779</v>
      </c>
      <c r="G45" s="17">
        <f>SUMIFS(BASE_PQ[Cantidad],BASE_PQ[Productor],BASE_PQ[[#This Row],[Productor]])/BASE_PQ[[#This Row],[Meta a alcanzar]]</f>
        <v>6.3315289732895561E-2</v>
      </c>
      <c r="H45" s="17">
        <f>VLOOKUP(BASE_PQ[[#This Row],[Productor]],Tabla2[],2,0)</f>
        <v>6.3069376313945342E-3</v>
      </c>
    </row>
    <row r="46" spans="1:8" x14ac:dyDescent="0.25">
      <c r="A46" s="10" t="s">
        <v>30</v>
      </c>
      <c r="B46" s="4" t="s">
        <v>27</v>
      </c>
      <c r="C46" s="4" t="s">
        <v>27</v>
      </c>
      <c r="D46">
        <v>0</v>
      </c>
      <c r="E46">
        <v>202102</v>
      </c>
      <c r="F46" s="16">
        <f>VLOOKUP(BASE_PQ[[#This Row],[Productor]],Tabla2[],3,0)</f>
        <v>15.793973370707779</v>
      </c>
      <c r="G46" s="17">
        <f>SUMIFS(BASE_PQ[Cantidad],BASE_PQ[Productor],BASE_PQ[[#This Row],[Productor]])/BASE_PQ[[#This Row],[Meta a alcanzar]]</f>
        <v>6.3315289732895561E-2</v>
      </c>
      <c r="H46" s="17">
        <f>VLOOKUP(BASE_PQ[[#This Row],[Productor]],Tabla2[],2,0)</f>
        <v>6.3069376313945342E-3</v>
      </c>
    </row>
    <row r="47" spans="1:8" x14ac:dyDescent="0.25">
      <c r="A47" s="10" t="s">
        <v>12</v>
      </c>
      <c r="B47" s="4" t="s">
        <v>28</v>
      </c>
      <c r="C47" s="4" t="s">
        <v>28</v>
      </c>
      <c r="D47">
        <v>0</v>
      </c>
      <c r="E47">
        <v>202102</v>
      </c>
      <c r="F47" s="16">
        <f>VLOOKUP(BASE_PQ[[#This Row],[Productor]],Tabla2[],3,0)</f>
        <v>4</v>
      </c>
      <c r="G47" s="17">
        <f>SUMIFS(BASE_PQ[Cantidad],BASE_PQ[Productor],BASE_PQ[[#This Row],[Productor]])/BASE_PQ[[#This Row],[Meta a alcanzar]]</f>
        <v>0</v>
      </c>
      <c r="H47" s="17">
        <f>VLOOKUP(BASE_PQ[[#This Row],[Productor]],Tabla2[],2,0)</f>
        <v>0</v>
      </c>
    </row>
    <row r="48" spans="1:8" x14ac:dyDescent="0.25">
      <c r="A48" s="10" t="s">
        <v>12</v>
      </c>
      <c r="B48" s="4" t="s">
        <v>27</v>
      </c>
      <c r="C48" s="4" t="s">
        <v>27</v>
      </c>
      <c r="D48">
        <v>0</v>
      </c>
      <c r="E48">
        <v>202102</v>
      </c>
      <c r="F48" s="16">
        <f>VLOOKUP(BASE_PQ[[#This Row],[Productor]],Tabla2[],3,0)</f>
        <v>4</v>
      </c>
      <c r="G48" s="17">
        <f>SUMIFS(BASE_PQ[Cantidad],BASE_PQ[Productor],BASE_PQ[[#This Row],[Productor]])/BASE_PQ[[#This Row],[Meta a alcanzar]]</f>
        <v>0</v>
      </c>
      <c r="H48" s="17">
        <f>VLOOKUP(BASE_PQ[[#This Row],[Productor]],Tabla2[],2,0)</f>
        <v>0</v>
      </c>
    </row>
    <row r="49" spans="1:8" x14ac:dyDescent="0.25">
      <c r="A49" s="10" t="s">
        <v>21</v>
      </c>
      <c r="B49" s="4" t="s">
        <v>28</v>
      </c>
      <c r="C49" s="4" t="s">
        <v>28</v>
      </c>
      <c r="D49">
        <v>1</v>
      </c>
      <c r="E49">
        <v>202102</v>
      </c>
      <c r="F49" s="16">
        <f>VLOOKUP(BASE_PQ[[#This Row],[Productor]],Tabla2[],3,0)</f>
        <v>17.104414856341975</v>
      </c>
      <c r="G49" s="17">
        <f>SUMIFS(BASE_PQ[Cantidad],BASE_PQ[Productor],BASE_PQ[[#This Row],[Productor]])/BASE_PQ[[#This Row],[Meta a alcanzar]]</f>
        <v>0.11692887577843331</v>
      </c>
      <c r="H49" s="17">
        <f>VLOOKUP(BASE_PQ[[#This Row],[Productor]],Tabla2[],2,0)</f>
        <v>7.0077084793272598E-3</v>
      </c>
    </row>
    <row r="50" spans="1:8" x14ac:dyDescent="0.25">
      <c r="A50" s="10" t="s">
        <v>21</v>
      </c>
      <c r="B50" s="4" t="s">
        <v>27</v>
      </c>
      <c r="C50" s="4" t="s">
        <v>27</v>
      </c>
      <c r="D50">
        <v>0</v>
      </c>
      <c r="E50">
        <v>202102</v>
      </c>
      <c r="F50" s="16">
        <f>VLOOKUP(BASE_PQ[[#This Row],[Productor]],Tabla2[],3,0)</f>
        <v>17.104414856341975</v>
      </c>
      <c r="G50" s="17">
        <f>SUMIFS(BASE_PQ[Cantidad],BASE_PQ[Productor],BASE_PQ[[#This Row],[Productor]])/BASE_PQ[[#This Row],[Meta a alcanzar]]</f>
        <v>0.11692887577843331</v>
      </c>
      <c r="H50" s="17">
        <f>VLOOKUP(BASE_PQ[[#This Row],[Productor]],Tabla2[],2,0)</f>
        <v>7.0077084793272598E-3</v>
      </c>
    </row>
    <row r="51" spans="1:8" x14ac:dyDescent="0.25">
      <c r="A51" s="10" t="s">
        <v>23</v>
      </c>
      <c r="B51" s="4" t="s">
        <v>28</v>
      </c>
      <c r="C51" s="4" t="s">
        <v>28</v>
      </c>
      <c r="D51">
        <v>0</v>
      </c>
      <c r="E51">
        <v>202102</v>
      </c>
      <c r="F51" s="16">
        <f>VLOOKUP(BASE_PQ[[#This Row],[Productor]],Tabla2[],3,0)</f>
        <v>90.48913805185704</v>
      </c>
      <c r="G51" s="17">
        <f>SUMIFS(BASE_PQ[Cantidad],BASE_PQ[Productor],BASE_PQ[[#This Row],[Productor]])/BASE_PQ[[#This Row],[Meta a alcanzar]]</f>
        <v>0.11051050120810359</v>
      </c>
      <c r="H51" s="17">
        <f>VLOOKUP(BASE_PQ[[#This Row],[Productor]],Tabla2[],2,0)</f>
        <v>4.6250875963559916E-2</v>
      </c>
    </row>
    <row r="52" spans="1:8" x14ac:dyDescent="0.25">
      <c r="A52" s="10" t="s">
        <v>23</v>
      </c>
      <c r="B52" s="4" t="s">
        <v>27</v>
      </c>
      <c r="C52" s="4" t="s">
        <v>27</v>
      </c>
      <c r="D52">
        <v>0</v>
      </c>
      <c r="E52">
        <v>202102</v>
      </c>
      <c r="F52" s="16">
        <f>VLOOKUP(BASE_PQ[[#This Row],[Productor]],Tabla2[],3,0)</f>
        <v>90.48913805185704</v>
      </c>
      <c r="G52" s="17">
        <f>SUMIFS(BASE_PQ[Cantidad],BASE_PQ[Productor],BASE_PQ[[#This Row],[Productor]])/BASE_PQ[[#This Row],[Meta a alcanzar]]</f>
        <v>0.11051050120810359</v>
      </c>
      <c r="H52" s="17">
        <f>VLOOKUP(BASE_PQ[[#This Row],[Productor]],Tabla2[],2,0)</f>
        <v>4.6250875963559916E-2</v>
      </c>
    </row>
    <row r="53" spans="1:8" x14ac:dyDescent="0.25">
      <c r="A53" s="10" t="s">
        <v>13</v>
      </c>
      <c r="B53" s="4" t="s">
        <v>28</v>
      </c>
      <c r="C53" s="4" t="s">
        <v>28</v>
      </c>
      <c r="D53">
        <v>0</v>
      </c>
      <c r="E53">
        <v>202102</v>
      </c>
      <c r="F53" s="16">
        <f>VLOOKUP(BASE_PQ[[#This Row],[Productor]],Tabla2[],3,0)</f>
        <v>4</v>
      </c>
      <c r="G53" s="17">
        <f>SUMIFS(BASE_PQ[Cantidad],BASE_PQ[Productor],BASE_PQ[[#This Row],[Productor]])/BASE_PQ[[#This Row],[Meta a alcanzar]]</f>
        <v>0</v>
      </c>
      <c r="H53" s="17">
        <f>VLOOKUP(BASE_PQ[[#This Row],[Productor]],Tabla2[],2,0)</f>
        <v>0</v>
      </c>
    </row>
    <row r="54" spans="1:8" x14ac:dyDescent="0.25">
      <c r="A54" s="10" t="s">
        <v>13</v>
      </c>
      <c r="B54" s="4" t="s">
        <v>27</v>
      </c>
      <c r="C54" s="4" t="s">
        <v>27</v>
      </c>
      <c r="D54">
        <v>0</v>
      </c>
      <c r="E54">
        <v>202102</v>
      </c>
      <c r="F54" s="16">
        <f>VLOOKUP(BASE_PQ[[#This Row],[Productor]],Tabla2[],3,0)</f>
        <v>4</v>
      </c>
      <c r="G54" s="17">
        <f>SUMIFS(BASE_PQ[Cantidad],BASE_PQ[Productor],BASE_PQ[[#This Row],[Productor]])/BASE_PQ[[#This Row],[Meta a alcanzar]]</f>
        <v>0</v>
      </c>
      <c r="H54" s="17">
        <f>VLOOKUP(BASE_PQ[[#This Row],[Productor]],Tabla2[],2,0)</f>
        <v>0</v>
      </c>
    </row>
    <row r="55" spans="1:8" x14ac:dyDescent="0.25">
      <c r="A55" s="10" t="s">
        <v>22</v>
      </c>
      <c r="B55" s="4" t="s">
        <v>28</v>
      </c>
      <c r="C55" s="4" t="s">
        <v>28</v>
      </c>
      <c r="D55">
        <v>0</v>
      </c>
      <c r="E55">
        <v>202102</v>
      </c>
      <c r="F55" s="16">
        <f>VLOOKUP(BASE_PQ[[#This Row],[Productor]],Tabla2[],3,0)</f>
        <v>110.14576033637</v>
      </c>
      <c r="G55" s="17">
        <f>SUMIFS(BASE_PQ[Cantidad],BASE_PQ[Productor],BASE_PQ[[#This Row],[Productor]])/BASE_PQ[[#This Row],[Meta a alcanzar]]</f>
        <v>0.26328748298107879</v>
      </c>
      <c r="H55" s="17">
        <f>VLOOKUP(BASE_PQ[[#This Row],[Productor]],Tabla2[],2,0)</f>
        <v>5.6762438682550806E-2</v>
      </c>
    </row>
    <row r="56" spans="1:8" x14ac:dyDescent="0.25">
      <c r="A56" s="10" t="s">
        <v>22</v>
      </c>
      <c r="B56" s="4" t="s">
        <v>27</v>
      </c>
      <c r="C56" s="4" t="s">
        <v>27</v>
      </c>
      <c r="D56">
        <v>13</v>
      </c>
      <c r="E56">
        <v>202102</v>
      </c>
      <c r="F56" s="16">
        <f>VLOOKUP(BASE_PQ[[#This Row],[Productor]],Tabla2[],3,0)</f>
        <v>110.14576033637</v>
      </c>
      <c r="G56" s="17">
        <f>SUMIFS(BASE_PQ[Cantidad],BASE_PQ[Productor],BASE_PQ[[#This Row],[Productor]])/BASE_PQ[[#This Row],[Meta a alcanzar]]</f>
        <v>0.26328748298107879</v>
      </c>
      <c r="H56" s="17">
        <f>VLOOKUP(BASE_PQ[[#This Row],[Productor]],Tabla2[],2,0)</f>
        <v>5.6762438682550806E-2</v>
      </c>
    </row>
    <row r="57" spans="1:8" x14ac:dyDescent="0.25">
      <c r="A57" s="10" t="s">
        <v>64</v>
      </c>
      <c r="B57" s="4" t="s">
        <v>28</v>
      </c>
      <c r="C57" s="4" t="s">
        <v>28</v>
      </c>
      <c r="D57">
        <v>0</v>
      </c>
      <c r="E57">
        <v>202102</v>
      </c>
      <c r="F57" s="16">
        <f>VLOOKUP(BASE_PQ[[#This Row],[Productor]],Tabla2[],3,0)</f>
        <v>4</v>
      </c>
      <c r="G57" s="17">
        <f>SUMIFS(BASE_PQ[Cantidad],BASE_PQ[Productor],BASE_PQ[[#This Row],[Productor]])/BASE_PQ[[#This Row],[Meta a alcanzar]]</f>
        <v>0</v>
      </c>
      <c r="H57" s="17">
        <f>VLOOKUP(BASE_PQ[[#This Row],[Productor]],Tabla2[],2,0)</f>
        <v>0</v>
      </c>
    </row>
    <row r="58" spans="1:8" x14ac:dyDescent="0.25">
      <c r="A58" s="10" t="s">
        <v>64</v>
      </c>
      <c r="B58" s="4" t="s">
        <v>27</v>
      </c>
      <c r="C58" s="4" t="s">
        <v>27</v>
      </c>
      <c r="D58">
        <v>0</v>
      </c>
      <c r="E58">
        <v>202102</v>
      </c>
      <c r="F58" s="16">
        <f>VLOOKUP(BASE_PQ[[#This Row],[Productor]],Tabla2[],3,0)</f>
        <v>4</v>
      </c>
      <c r="G58" s="17">
        <f>SUMIFS(BASE_PQ[Cantidad],BASE_PQ[Productor],BASE_PQ[[#This Row],[Productor]])/BASE_PQ[[#This Row],[Meta a alcanzar]]</f>
        <v>0</v>
      </c>
      <c r="H58" s="17">
        <f>VLOOKUP(BASE_PQ[[#This Row],[Productor]],Tabla2[],2,0)</f>
        <v>0</v>
      </c>
    </row>
    <row r="59" spans="1:8" x14ac:dyDescent="0.25">
      <c r="A59" s="10" t="s">
        <v>31</v>
      </c>
      <c r="B59" s="4" t="s">
        <v>28</v>
      </c>
      <c r="C59" s="4" t="s">
        <v>28</v>
      </c>
      <c r="D59">
        <v>0</v>
      </c>
      <c r="E59">
        <v>202102</v>
      </c>
      <c r="F59" s="16">
        <f>VLOOKUP(BASE_PQ[[#This Row],[Productor]],Tabla2[],3,0)</f>
        <v>6.6208829712683954</v>
      </c>
      <c r="G59" s="17">
        <f>SUMIFS(BASE_PQ[Cantidad],BASE_PQ[Productor],BASE_PQ[[#This Row],[Productor]])/BASE_PQ[[#This Row],[Meta a alcanzar]]</f>
        <v>0.30207451312447076</v>
      </c>
      <c r="H59" s="17">
        <f>VLOOKUP(BASE_PQ[[#This Row],[Productor]],Tabla2[],2,0)</f>
        <v>1.4015416958654519E-3</v>
      </c>
    </row>
    <row r="60" spans="1:8" x14ac:dyDescent="0.25">
      <c r="A60" s="10" t="s">
        <v>31</v>
      </c>
      <c r="B60" s="4" t="s">
        <v>27</v>
      </c>
      <c r="C60" s="4" t="s">
        <v>27</v>
      </c>
      <c r="D60">
        <v>0</v>
      </c>
      <c r="E60">
        <v>202102</v>
      </c>
      <c r="F60" s="16">
        <f>VLOOKUP(BASE_PQ[[#This Row],[Productor]],Tabla2[],3,0)</f>
        <v>6.6208829712683954</v>
      </c>
      <c r="G60" s="17">
        <f>SUMIFS(BASE_PQ[Cantidad],BASE_PQ[Productor],BASE_PQ[[#This Row],[Productor]])/BASE_PQ[[#This Row],[Meta a alcanzar]]</f>
        <v>0.30207451312447076</v>
      </c>
      <c r="H60" s="17">
        <f>VLOOKUP(BASE_PQ[[#This Row],[Productor]],Tabla2[],2,0)</f>
        <v>1.4015416958654519E-3</v>
      </c>
    </row>
    <row r="61" spans="1:8" x14ac:dyDescent="0.25">
      <c r="A61" s="10" t="s">
        <v>61</v>
      </c>
      <c r="B61" s="4" t="s">
        <v>28</v>
      </c>
      <c r="C61" s="4" t="s">
        <v>28</v>
      </c>
      <c r="D61">
        <v>0</v>
      </c>
      <c r="E61">
        <v>202102</v>
      </c>
      <c r="F61" s="16">
        <f>VLOOKUP(BASE_PQ[[#This Row],[Productor]],Tabla2[],3,0)</f>
        <v>4</v>
      </c>
      <c r="G61" s="17">
        <f>SUMIFS(BASE_PQ[Cantidad],BASE_PQ[Productor],BASE_PQ[[#This Row],[Productor]])/BASE_PQ[[#This Row],[Meta a alcanzar]]</f>
        <v>0</v>
      </c>
      <c r="H61" s="17">
        <f>VLOOKUP(BASE_PQ[[#This Row],[Productor]],Tabla2[],2,0)</f>
        <v>0</v>
      </c>
    </row>
    <row r="62" spans="1:8" x14ac:dyDescent="0.25">
      <c r="A62" s="10" t="s">
        <v>61</v>
      </c>
      <c r="B62" s="4" t="s">
        <v>27</v>
      </c>
      <c r="C62" s="4" t="s">
        <v>27</v>
      </c>
      <c r="D62">
        <v>0</v>
      </c>
      <c r="E62">
        <v>202102</v>
      </c>
      <c r="F62" s="16">
        <f>VLOOKUP(BASE_PQ[[#This Row],[Productor]],Tabla2[],3,0)</f>
        <v>4</v>
      </c>
      <c r="G62" s="17">
        <f>SUMIFS(BASE_PQ[Cantidad],BASE_PQ[Productor],BASE_PQ[[#This Row],[Productor]])/BASE_PQ[[#This Row],[Meta a alcanzar]]</f>
        <v>0</v>
      </c>
      <c r="H62" s="17">
        <f>VLOOKUP(BASE_PQ[[#This Row],[Productor]],Tabla2[],2,0)</f>
        <v>0</v>
      </c>
    </row>
    <row r="63" spans="1:8" x14ac:dyDescent="0.25">
      <c r="A63" s="10" t="s">
        <v>32</v>
      </c>
      <c r="B63" s="4" t="s">
        <v>28</v>
      </c>
      <c r="C63" s="4" t="s">
        <v>28</v>
      </c>
      <c r="D63">
        <v>0</v>
      </c>
      <c r="E63">
        <v>202102</v>
      </c>
      <c r="F63" s="16">
        <f>VLOOKUP(BASE_PQ[[#This Row],[Productor]],Tabla2[],3,0)</f>
        <v>13.173090399439383</v>
      </c>
      <c r="G63" s="17">
        <f>SUMIFS(BASE_PQ[Cantidad],BASE_PQ[Productor],BASE_PQ[[#This Row],[Productor]])/BASE_PQ[[#This Row],[Meta a alcanzar]]</f>
        <v>7.5912331099053099E-2</v>
      </c>
      <c r="H63" s="17">
        <f>VLOOKUP(BASE_PQ[[#This Row],[Productor]],Tabla2[],2,0)</f>
        <v>4.905395935529082E-3</v>
      </c>
    </row>
    <row r="64" spans="1:8" x14ac:dyDescent="0.25">
      <c r="A64" s="10" t="s">
        <v>32</v>
      </c>
      <c r="B64" s="4" t="s">
        <v>27</v>
      </c>
      <c r="C64" s="4" t="s">
        <v>27</v>
      </c>
      <c r="D64">
        <v>0</v>
      </c>
      <c r="E64">
        <v>202102</v>
      </c>
      <c r="F64" s="16">
        <f>VLOOKUP(BASE_PQ[[#This Row],[Productor]],Tabla2[],3,0)</f>
        <v>13.173090399439383</v>
      </c>
      <c r="G64" s="17">
        <f>SUMIFS(BASE_PQ[Cantidad],BASE_PQ[Productor],BASE_PQ[[#This Row],[Productor]])/BASE_PQ[[#This Row],[Meta a alcanzar]]</f>
        <v>7.5912331099053099E-2</v>
      </c>
      <c r="H64" s="17">
        <f>VLOOKUP(BASE_PQ[[#This Row],[Productor]],Tabla2[],2,0)</f>
        <v>4.905395935529082E-3</v>
      </c>
    </row>
    <row r="65" spans="1:8" x14ac:dyDescent="0.25">
      <c r="A65" s="10" t="s">
        <v>24</v>
      </c>
      <c r="B65" s="4" t="s">
        <v>28</v>
      </c>
      <c r="C65" s="4" t="s">
        <v>28</v>
      </c>
      <c r="D65">
        <v>0</v>
      </c>
      <c r="E65">
        <v>202102</v>
      </c>
      <c r="F65" s="16">
        <f>VLOOKUP(BASE_PQ[[#This Row],[Productor]],Tabla2[],3,0)</f>
        <v>10.552207428170988</v>
      </c>
      <c r="G65" s="17">
        <f>SUMIFS(BASE_PQ[Cantidad],BASE_PQ[Productor],BASE_PQ[[#This Row],[Productor]])/BASE_PQ[[#This Row],[Meta a alcanzar]]</f>
        <v>0</v>
      </c>
      <c r="H65" s="17">
        <f>VLOOKUP(BASE_PQ[[#This Row],[Productor]],Tabla2[],2,0)</f>
        <v>3.5038542396636299E-3</v>
      </c>
    </row>
    <row r="66" spans="1:8" x14ac:dyDescent="0.25">
      <c r="A66" s="10" t="s">
        <v>24</v>
      </c>
      <c r="B66" s="4" t="s">
        <v>27</v>
      </c>
      <c r="C66" s="4" t="s">
        <v>27</v>
      </c>
      <c r="D66">
        <v>0</v>
      </c>
      <c r="E66">
        <v>202102</v>
      </c>
      <c r="F66" s="16">
        <f>VLOOKUP(BASE_PQ[[#This Row],[Productor]],Tabla2[],3,0)</f>
        <v>10.552207428170988</v>
      </c>
      <c r="G66" s="17">
        <f>SUMIFS(BASE_PQ[Cantidad],BASE_PQ[Productor],BASE_PQ[[#This Row],[Productor]])/BASE_PQ[[#This Row],[Meta a alcanzar]]</f>
        <v>0</v>
      </c>
      <c r="H66" s="17">
        <f>VLOOKUP(BASE_PQ[[#This Row],[Productor]],Tabla2[],2,0)</f>
        <v>3.5038542396636299E-3</v>
      </c>
    </row>
    <row r="67" spans="1:8" x14ac:dyDescent="0.25">
      <c r="A67" s="10" t="s">
        <v>65</v>
      </c>
      <c r="B67" s="4" t="s">
        <v>28</v>
      </c>
      <c r="C67" s="4" t="s">
        <v>28</v>
      </c>
      <c r="D67">
        <v>0</v>
      </c>
      <c r="E67">
        <v>202102</v>
      </c>
      <c r="F67" s="16">
        <f>VLOOKUP(BASE_PQ[[#This Row],[Productor]],Tabla2[],3,0)</f>
        <v>4</v>
      </c>
      <c r="G67" s="17">
        <f>SUMIFS(BASE_PQ[Cantidad],BASE_PQ[Productor],BASE_PQ[[#This Row],[Productor]])/BASE_PQ[[#This Row],[Meta a alcanzar]]</f>
        <v>0</v>
      </c>
      <c r="H67" s="17">
        <f>VLOOKUP(BASE_PQ[[#This Row],[Productor]],Tabla2[],2,0)</f>
        <v>0</v>
      </c>
    </row>
    <row r="68" spans="1:8" x14ac:dyDescent="0.25">
      <c r="A68" s="10" t="s">
        <v>65</v>
      </c>
      <c r="B68" s="4" t="s">
        <v>27</v>
      </c>
      <c r="C68" s="4" t="s">
        <v>27</v>
      </c>
      <c r="D68">
        <v>0</v>
      </c>
      <c r="E68">
        <v>202102</v>
      </c>
      <c r="F68" s="16">
        <f>VLOOKUP(BASE_PQ[[#This Row],[Productor]],Tabla2[],3,0)</f>
        <v>4</v>
      </c>
      <c r="G68" s="17">
        <f>SUMIFS(BASE_PQ[Cantidad],BASE_PQ[Productor],BASE_PQ[[#This Row],[Productor]])/BASE_PQ[[#This Row],[Meta a alcanzar]]</f>
        <v>0</v>
      </c>
      <c r="H68" s="17">
        <f>VLOOKUP(BASE_PQ[[#This Row],[Productor]],Tabla2[],2,0)</f>
        <v>0</v>
      </c>
    </row>
    <row r="69" spans="1:8" x14ac:dyDescent="0.25">
      <c r="A69" s="10" t="s">
        <v>14</v>
      </c>
      <c r="B69" s="4" t="s">
        <v>28</v>
      </c>
      <c r="C69" s="4" t="s">
        <v>28</v>
      </c>
      <c r="D69">
        <v>0</v>
      </c>
      <c r="E69">
        <v>202102</v>
      </c>
      <c r="F69" s="16">
        <f>VLOOKUP(BASE_PQ[[#This Row],[Productor]],Tabla2[],3,0)</f>
        <v>4</v>
      </c>
      <c r="G69" s="17">
        <f>SUMIFS(BASE_PQ[Cantidad],BASE_PQ[Productor],BASE_PQ[[#This Row],[Productor]])/BASE_PQ[[#This Row],[Meta a alcanzar]]</f>
        <v>0</v>
      </c>
      <c r="H69" s="17">
        <f>VLOOKUP(BASE_PQ[[#This Row],[Productor]],Tabla2[],2,0)</f>
        <v>0</v>
      </c>
    </row>
    <row r="70" spans="1:8" x14ac:dyDescent="0.25">
      <c r="A70" s="10" t="s">
        <v>14</v>
      </c>
      <c r="B70" s="4" t="s">
        <v>27</v>
      </c>
      <c r="C70" s="4" t="s">
        <v>27</v>
      </c>
      <c r="D70">
        <v>0</v>
      </c>
      <c r="E70">
        <v>202102</v>
      </c>
      <c r="F70" s="16">
        <f>VLOOKUP(BASE_PQ[[#This Row],[Productor]],Tabla2[],3,0)</f>
        <v>4</v>
      </c>
      <c r="G70" s="17">
        <f>SUMIFS(BASE_PQ[Cantidad],BASE_PQ[Productor],BASE_PQ[[#This Row],[Productor]])/BASE_PQ[[#This Row],[Meta a alcanzar]]</f>
        <v>0</v>
      </c>
      <c r="H70" s="17">
        <f>VLOOKUP(BASE_PQ[[#This Row],[Productor]],Tabla2[],2,0)</f>
        <v>0</v>
      </c>
    </row>
    <row r="71" spans="1:8" x14ac:dyDescent="0.25">
      <c r="A71" s="10" t="s">
        <v>62</v>
      </c>
      <c r="B71" s="4" t="s">
        <v>28</v>
      </c>
      <c r="C71" s="4" t="s">
        <v>28</v>
      </c>
      <c r="D71">
        <v>0</v>
      </c>
      <c r="E71">
        <v>202102</v>
      </c>
      <c r="F71" s="16">
        <f>VLOOKUP(BASE_PQ[[#This Row],[Productor]],Tabla2[],3,0)</f>
        <v>4</v>
      </c>
      <c r="G71" s="17">
        <f>SUMIFS(BASE_PQ[Cantidad],BASE_PQ[Productor],BASE_PQ[[#This Row],[Productor]])/BASE_PQ[[#This Row],[Meta a alcanzar]]</f>
        <v>0</v>
      </c>
      <c r="H71" s="17">
        <f>VLOOKUP(BASE_PQ[[#This Row],[Productor]],Tabla2[],2,0)</f>
        <v>0</v>
      </c>
    </row>
    <row r="72" spans="1:8" x14ac:dyDescent="0.25">
      <c r="A72" s="10" t="s">
        <v>62</v>
      </c>
      <c r="B72" s="4" t="s">
        <v>27</v>
      </c>
      <c r="C72" s="4" t="s">
        <v>27</v>
      </c>
      <c r="D72">
        <v>0</v>
      </c>
      <c r="E72">
        <v>202102</v>
      </c>
      <c r="F72" s="16">
        <f>VLOOKUP(BASE_PQ[[#This Row],[Productor]],Tabla2[],3,0)</f>
        <v>4</v>
      </c>
      <c r="G72" s="17">
        <f>SUMIFS(BASE_PQ[Cantidad],BASE_PQ[Productor],BASE_PQ[[#This Row],[Productor]])/BASE_PQ[[#This Row],[Meta a alcanzar]]</f>
        <v>0</v>
      </c>
      <c r="H72" s="17">
        <f>VLOOKUP(BASE_PQ[[#This Row],[Productor]],Tabla2[],2,0)</f>
        <v>0</v>
      </c>
    </row>
    <row r="73" spans="1:8" x14ac:dyDescent="0.25">
      <c r="A73" s="10" t="s">
        <v>33</v>
      </c>
      <c r="B73" s="4" t="s">
        <v>28</v>
      </c>
      <c r="C73" s="4" t="s">
        <v>28</v>
      </c>
      <c r="D73">
        <v>2</v>
      </c>
      <c r="E73">
        <v>202102</v>
      </c>
      <c r="F73" s="16">
        <f>VLOOKUP(BASE_PQ[[#This Row],[Productor]],Tabla2[],3,0)</f>
        <v>34.140154169586545</v>
      </c>
      <c r="G73" s="17">
        <f>SUMIFS(BASE_PQ[Cantidad],BASE_PQ[Productor],BASE_PQ[[#This Row],[Productor]])/BASE_PQ[[#This Row],[Meta a alcanzar]]</f>
        <v>5.8582043597848847E-2</v>
      </c>
      <c r="H73" s="17">
        <f>VLOOKUP(BASE_PQ[[#This Row],[Productor]],Tabla2[],2,0)</f>
        <v>1.6117729502452698E-2</v>
      </c>
    </row>
    <row r="74" spans="1:8" x14ac:dyDescent="0.25">
      <c r="A74" s="10" t="s">
        <v>33</v>
      </c>
      <c r="B74" s="4" t="s">
        <v>27</v>
      </c>
      <c r="C74" s="4" t="s">
        <v>27</v>
      </c>
      <c r="D74">
        <v>0</v>
      </c>
      <c r="E74">
        <v>202102</v>
      </c>
      <c r="F74" s="16">
        <f>VLOOKUP(BASE_PQ[[#This Row],[Productor]],Tabla2[],3,0)</f>
        <v>34.140154169586545</v>
      </c>
      <c r="G74" s="17">
        <f>SUMIFS(BASE_PQ[Cantidad],BASE_PQ[Productor],BASE_PQ[[#This Row],[Productor]])/BASE_PQ[[#This Row],[Meta a alcanzar]]</f>
        <v>5.8582043597848847E-2</v>
      </c>
      <c r="H74" s="17">
        <f>VLOOKUP(BASE_PQ[[#This Row],[Productor]],Tabla2[],2,0)</f>
        <v>1.6117729502452698E-2</v>
      </c>
    </row>
    <row r="75" spans="1:8" x14ac:dyDescent="0.25">
      <c r="A75" s="10" t="s">
        <v>34</v>
      </c>
      <c r="B75" s="4" t="s">
        <v>28</v>
      </c>
      <c r="C75" s="4" t="s">
        <v>28</v>
      </c>
      <c r="D75">
        <v>0</v>
      </c>
      <c r="E75">
        <v>202102</v>
      </c>
      <c r="F75" s="16">
        <f>VLOOKUP(BASE_PQ[[#This Row],[Productor]],Tabla2[],3,0)</f>
        <v>10.552207428170988</v>
      </c>
      <c r="G75" s="17">
        <f>SUMIFS(BASE_PQ[Cantidad],BASE_PQ[Productor],BASE_PQ[[#This Row],[Productor]])/BASE_PQ[[#This Row],[Meta a alcanzar]]</f>
        <v>0</v>
      </c>
      <c r="H75" s="17">
        <f>VLOOKUP(BASE_PQ[[#This Row],[Productor]],Tabla2[],2,0)</f>
        <v>3.5038542396636299E-3</v>
      </c>
    </row>
    <row r="76" spans="1:8" x14ac:dyDescent="0.25">
      <c r="A76" s="10" t="s">
        <v>34</v>
      </c>
      <c r="B76" s="4" t="s">
        <v>27</v>
      </c>
      <c r="C76" s="4" t="s">
        <v>27</v>
      </c>
      <c r="D76">
        <v>0</v>
      </c>
      <c r="E76">
        <v>202102</v>
      </c>
      <c r="F76" s="16">
        <f>VLOOKUP(BASE_PQ[[#This Row],[Productor]],Tabla2[],3,0)</f>
        <v>10.552207428170988</v>
      </c>
      <c r="G76" s="17">
        <f>SUMIFS(BASE_PQ[Cantidad],BASE_PQ[Productor],BASE_PQ[[#This Row],[Productor]])/BASE_PQ[[#This Row],[Meta a alcanzar]]</f>
        <v>0</v>
      </c>
      <c r="H76" s="17">
        <f>VLOOKUP(BASE_PQ[[#This Row],[Productor]],Tabla2[],2,0)</f>
        <v>3.5038542396636299E-3</v>
      </c>
    </row>
    <row r="77" spans="1:8" x14ac:dyDescent="0.25">
      <c r="A77" s="10" t="s">
        <v>35</v>
      </c>
      <c r="B77" s="4" t="s">
        <v>28</v>
      </c>
      <c r="C77" s="4" t="s">
        <v>28</v>
      </c>
      <c r="D77">
        <v>0</v>
      </c>
      <c r="E77">
        <v>202102</v>
      </c>
      <c r="F77" s="16">
        <f>VLOOKUP(BASE_PQ[[#This Row],[Productor]],Tabla2[],3,0)</f>
        <v>42.002803083391733</v>
      </c>
      <c r="G77" s="17">
        <f>SUMIFS(BASE_PQ[Cantidad],BASE_PQ[Productor],BASE_PQ[[#This Row],[Productor]])/BASE_PQ[[#This Row],[Meta a alcanzar]]</f>
        <v>0.19046347892822582</v>
      </c>
      <c r="H77" s="17">
        <f>VLOOKUP(BASE_PQ[[#This Row],[Productor]],Tabla2[],2,0)</f>
        <v>2.0322354590049056E-2</v>
      </c>
    </row>
    <row r="78" spans="1:8" x14ac:dyDescent="0.25">
      <c r="A78" s="10" t="s">
        <v>35</v>
      </c>
      <c r="B78" s="4" t="s">
        <v>27</v>
      </c>
      <c r="C78" s="4" t="s">
        <v>27</v>
      </c>
      <c r="D78">
        <v>4</v>
      </c>
      <c r="E78">
        <v>202102</v>
      </c>
      <c r="F78" s="16">
        <f>VLOOKUP(BASE_PQ[[#This Row],[Productor]],Tabla2[],3,0)</f>
        <v>42.002803083391733</v>
      </c>
      <c r="G78" s="17">
        <f>SUMIFS(BASE_PQ[Cantidad],BASE_PQ[Productor],BASE_PQ[[#This Row],[Productor]])/BASE_PQ[[#This Row],[Meta a alcanzar]]</f>
        <v>0.19046347892822582</v>
      </c>
      <c r="H78" s="17">
        <f>VLOOKUP(BASE_PQ[[#This Row],[Productor]],Tabla2[],2,0)</f>
        <v>2.0322354590049056E-2</v>
      </c>
    </row>
    <row r="79" spans="1:8" x14ac:dyDescent="0.25">
      <c r="A79" s="10" t="s">
        <v>15</v>
      </c>
      <c r="B79" s="4" t="s">
        <v>28</v>
      </c>
      <c r="C79" s="4" t="s">
        <v>28</v>
      </c>
      <c r="D79">
        <v>0</v>
      </c>
      <c r="E79">
        <v>202102</v>
      </c>
      <c r="F79" s="16">
        <f>VLOOKUP(BASE_PQ[[#This Row],[Productor]],Tabla2[],3,0)</f>
        <v>48.55501051156272</v>
      </c>
      <c r="G79" s="17">
        <f>SUMIFS(BASE_PQ[Cantidad],BASE_PQ[Productor],BASE_PQ[[#This Row],[Productor]])/BASE_PQ[[#This Row],[Meta a alcanzar]]</f>
        <v>0.20595196859485046</v>
      </c>
      <c r="H79" s="17">
        <f>VLOOKUP(BASE_PQ[[#This Row],[Productor]],Tabla2[],2,0)</f>
        <v>2.3826208829712685E-2</v>
      </c>
    </row>
    <row r="80" spans="1:8" x14ac:dyDescent="0.25">
      <c r="A80" s="10" t="s">
        <v>15</v>
      </c>
      <c r="B80" s="4" t="s">
        <v>27</v>
      </c>
      <c r="C80" s="4" t="s">
        <v>27</v>
      </c>
      <c r="D80">
        <v>4</v>
      </c>
      <c r="E80">
        <v>202102</v>
      </c>
      <c r="F80" s="16">
        <f>VLOOKUP(BASE_PQ[[#This Row],[Productor]],Tabla2[],3,0)</f>
        <v>48.55501051156272</v>
      </c>
      <c r="G80" s="17">
        <f>SUMIFS(BASE_PQ[Cantidad],BASE_PQ[Productor],BASE_PQ[[#This Row],[Productor]])/BASE_PQ[[#This Row],[Meta a alcanzar]]</f>
        <v>0.20595196859485046</v>
      </c>
      <c r="H80" s="17">
        <f>VLOOKUP(BASE_PQ[[#This Row],[Productor]],Tabla2[],2,0)</f>
        <v>2.3826208829712685E-2</v>
      </c>
    </row>
    <row r="81" spans="1:8" x14ac:dyDescent="0.25">
      <c r="A81" s="10" t="s">
        <v>25</v>
      </c>
      <c r="B81" s="4" t="s">
        <v>28</v>
      </c>
      <c r="C81" s="4" t="s">
        <v>28</v>
      </c>
      <c r="D81">
        <v>1</v>
      </c>
      <c r="E81">
        <v>202102</v>
      </c>
      <c r="F81" s="16">
        <f>VLOOKUP(BASE_PQ[[#This Row],[Productor]],Tabla2[],3,0)</f>
        <v>13.173090399439383</v>
      </c>
      <c r="G81" s="17">
        <f>SUMIFS(BASE_PQ[Cantidad],BASE_PQ[Productor],BASE_PQ[[#This Row],[Productor]])/BASE_PQ[[#This Row],[Meta a alcanzar]]</f>
        <v>7.5912331099053099E-2</v>
      </c>
      <c r="H81" s="17">
        <f>VLOOKUP(BASE_PQ[[#This Row],[Productor]],Tabla2[],2,0)</f>
        <v>4.905395935529082E-3</v>
      </c>
    </row>
    <row r="82" spans="1:8" x14ac:dyDescent="0.25">
      <c r="A82" s="10" t="s">
        <v>25</v>
      </c>
      <c r="B82" s="4" t="s">
        <v>27</v>
      </c>
      <c r="C82" s="4" t="s">
        <v>27</v>
      </c>
      <c r="D82">
        <v>0</v>
      </c>
      <c r="E82">
        <v>202102</v>
      </c>
      <c r="F82" s="16">
        <f>VLOOKUP(BASE_PQ[[#This Row],[Productor]],Tabla2[],3,0)</f>
        <v>13.173090399439383</v>
      </c>
      <c r="G82" s="17">
        <f>SUMIFS(BASE_PQ[Cantidad],BASE_PQ[Productor],BASE_PQ[[#This Row],[Productor]])/BASE_PQ[[#This Row],[Meta a alcanzar]]</f>
        <v>7.5912331099053099E-2</v>
      </c>
      <c r="H82" s="17">
        <f>VLOOKUP(BASE_PQ[[#This Row],[Productor]],Tabla2[],2,0)</f>
        <v>4.905395935529082E-3</v>
      </c>
    </row>
    <row r="83" spans="1:8" x14ac:dyDescent="0.25">
      <c r="A83" s="10" t="s">
        <v>36</v>
      </c>
      <c r="B83" s="4" t="s">
        <v>28</v>
      </c>
      <c r="C83" s="4" t="s">
        <v>28</v>
      </c>
      <c r="D83">
        <v>1</v>
      </c>
      <c r="E83">
        <v>202102</v>
      </c>
      <c r="F83" s="16">
        <f>VLOOKUP(BASE_PQ[[#This Row],[Productor]],Tabla2[],3,0)</f>
        <v>61.659425367904696</v>
      </c>
      <c r="G83" s="17">
        <f>SUMIFS(BASE_PQ[Cantidad],BASE_PQ[Productor],BASE_PQ[[#This Row],[Productor]])/BASE_PQ[[#This Row],[Meta a alcanzar]]</f>
        <v>0.42167113697322361</v>
      </c>
      <c r="H83" s="17">
        <f>VLOOKUP(BASE_PQ[[#This Row],[Productor]],Tabla2[],2,0)</f>
        <v>3.0833917309039945E-2</v>
      </c>
    </row>
    <row r="84" spans="1:8" x14ac:dyDescent="0.25">
      <c r="A84" s="10" t="s">
        <v>36</v>
      </c>
      <c r="B84" s="4" t="s">
        <v>27</v>
      </c>
      <c r="C84" s="4" t="s">
        <v>27</v>
      </c>
      <c r="D84">
        <v>6</v>
      </c>
      <c r="E84">
        <v>202102</v>
      </c>
      <c r="F84" s="16">
        <f>VLOOKUP(BASE_PQ[[#This Row],[Productor]],Tabla2[],3,0)</f>
        <v>61.659425367904696</v>
      </c>
      <c r="G84" s="17">
        <f>SUMIFS(BASE_PQ[Cantidad],BASE_PQ[Productor],BASE_PQ[[#This Row],[Productor]])/BASE_PQ[[#This Row],[Meta a alcanzar]]</f>
        <v>0.42167113697322361</v>
      </c>
      <c r="H84" s="17">
        <f>VLOOKUP(BASE_PQ[[#This Row],[Productor]],Tabla2[],2,0)</f>
        <v>3.0833917309039945E-2</v>
      </c>
    </row>
    <row r="85" spans="1:8" x14ac:dyDescent="0.25">
      <c r="A85" s="10" t="s">
        <v>16</v>
      </c>
      <c r="B85" s="4" t="s">
        <v>28</v>
      </c>
      <c r="C85" s="4" t="s">
        <v>28</v>
      </c>
      <c r="D85">
        <v>0</v>
      </c>
      <c r="E85">
        <v>202102</v>
      </c>
      <c r="F85" s="16">
        <f>VLOOKUP(BASE_PQ[[#This Row],[Productor]],Tabla2[],3,0)</f>
        <v>11.862648913805186</v>
      </c>
      <c r="G85" s="17">
        <f>SUMIFS(BASE_PQ[Cantidad],BASE_PQ[Productor],BASE_PQ[[#This Row],[Productor]])/BASE_PQ[[#This Row],[Meta a alcanzar]]</f>
        <v>0.16859640831758033</v>
      </c>
      <c r="H85" s="17">
        <f>VLOOKUP(BASE_PQ[[#This Row],[Productor]],Tabla2[],2,0)</f>
        <v>4.2046250875963564E-3</v>
      </c>
    </row>
    <row r="86" spans="1:8" x14ac:dyDescent="0.25">
      <c r="A86" s="10" t="s">
        <v>16</v>
      </c>
      <c r="B86" s="4" t="s">
        <v>27</v>
      </c>
      <c r="C86" s="4" t="s">
        <v>27</v>
      </c>
      <c r="D86">
        <v>2</v>
      </c>
      <c r="E86">
        <v>202102</v>
      </c>
      <c r="F86" s="16">
        <f>VLOOKUP(BASE_PQ[[#This Row],[Productor]],Tabla2[],3,0)</f>
        <v>11.862648913805186</v>
      </c>
      <c r="G86" s="17">
        <f>SUMIFS(BASE_PQ[Cantidad],BASE_PQ[Productor],BASE_PQ[[#This Row],[Productor]])/BASE_PQ[[#This Row],[Meta a alcanzar]]</f>
        <v>0.16859640831758033</v>
      </c>
      <c r="H86" s="17">
        <f>VLOOKUP(BASE_PQ[[#This Row],[Productor]],Tabla2[],2,0)</f>
        <v>4.2046250875963564E-3</v>
      </c>
    </row>
    <row r="87" spans="1:8" x14ac:dyDescent="0.25">
      <c r="A87" s="10" t="s">
        <v>17</v>
      </c>
      <c r="B87" s="4" t="s">
        <v>28</v>
      </c>
      <c r="C87" s="4" t="s">
        <v>28</v>
      </c>
      <c r="D87">
        <v>0</v>
      </c>
      <c r="E87">
        <v>202102</v>
      </c>
      <c r="F87" s="16">
        <f>VLOOKUP(BASE_PQ[[#This Row],[Productor]],Tabla2[],3,0)</f>
        <v>7.9313244569025931</v>
      </c>
      <c r="G87" s="17">
        <f>SUMIFS(BASE_PQ[Cantidad],BASE_PQ[Productor],BASE_PQ[[#This Row],[Productor]])/BASE_PQ[[#This Row],[Meta a alcanzar]]</f>
        <v>0.25216469340872943</v>
      </c>
      <c r="H87" s="17">
        <f>VLOOKUP(BASE_PQ[[#This Row],[Productor]],Tabla2[],2,0)</f>
        <v>2.1023125437981782E-3</v>
      </c>
    </row>
    <row r="88" spans="1:8" x14ac:dyDescent="0.25">
      <c r="A88" s="10" t="s">
        <v>17</v>
      </c>
      <c r="B88" s="4" t="s">
        <v>27</v>
      </c>
      <c r="C88" s="4" t="s">
        <v>27</v>
      </c>
      <c r="D88">
        <v>2</v>
      </c>
      <c r="E88">
        <v>202102</v>
      </c>
      <c r="F88" s="16">
        <f>VLOOKUP(BASE_PQ[[#This Row],[Productor]],Tabla2[],3,0)</f>
        <v>7.9313244569025931</v>
      </c>
      <c r="G88" s="17">
        <f>SUMIFS(BASE_PQ[Cantidad],BASE_PQ[Productor],BASE_PQ[[#This Row],[Productor]])/BASE_PQ[[#This Row],[Meta a alcanzar]]</f>
        <v>0.25216469340872943</v>
      </c>
      <c r="H88" s="17">
        <f>VLOOKUP(BASE_PQ[[#This Row],[Productor]],Tabla2[],2,0)</f>
        <v>2.1023125437981782E-3</v>
      </c>
    </row>
    <row r="89" spans="1:8" x14ac:dyDescent="0.25">
      <c r="A89" s="10" t="s">
        <v>37</v>
      </c>
      <c r="B89" s="4" t="s">
        <v>28</v>
      </c>
      <c r="C89" s="4" t="s">
        <v>28</v>
      </c>
      <c r="D89">
        <v>0</v>
      </c>
      <c r="E89">
        <v>202102</v>
      </c>
      <c r="F89" s="16">
        <f>VLOOKUP(BASE_PQ[[#This Row],[Productor]],Tabla2[],3,0)</f>
        <v>376.16538192011211</v>
      </c>
      <c r="G89" s="17">
        <f>SUMIFS(BASE_PQ[Cantidad],BASE_PQ[Productor],BASE_PQ[[#This Row],[Productor]])/BASE_PQ[[#This Row],[Meta a alcanzar]]</f>
        <v>0.27115732840525497</v>
      </c>
      <c r="H89" s="17">
        <f>VLOOKUP(BASE_PQ[[#This Row],[Productor]],Tabla2[],2,0)</f>
        <v>0.19901892081289418</v>
      </c>
    </row>
    <row r="90" spans="1:8" x14ac:dyDescent="0.25">
      <c r="A90" s="10" t="s">
        <v>37</v>
      </c>
      <c r="B90" s="4" t="s">
        <v>27</v>
      </c>
      <c r="C90" s="4" t="s">
        <v>27</v>
      </c>
      <c r="D90">
        <v>40</v>
      </c>
      <c r="E90">
        <v>202102</v>
      </c>
      <c r="F90" s="16">
        <f>VLOOKUP(BASE_PQ[[#This Row],[Productor]],Tabla2[],3,0)</f>
        <v>376.16538192011211</v>
      </c>
      <c r="G90" s="17">
        <f>SUMIFS(BASE_PQ[Cantidad],BASE_PQ[Productor],BASE_PQ[[#This Row],[Productor]])/BASE_PQ[[#This Row],[Meta a alcanzar]]</f>
        <v>0.27115732840525497</v>
      </c>
      <c r="H90" s="17">
        <f>VLOOKUP(BASE_PQ[[#This Row],[Productor]],Tabla2[],2,0)</f>
        <v>0.19901892081289418</v>
      </c>
    </row>
    <row r="91" spans="1:8" x14ac:dyDescent="0.25">
      <c r="A91" s="10" t="s">
        <v>18</v>
      </c>
      <c r="B91" s="4" t="s">
        <v>28</v>
      </c>
      <c r="C91" s="4" t="s">
        <v>28</v>
      </c>
      <c r="D91">
        <v>0</v>
      </c>
      <c r="E91">
        <v>202102</v>
      </c>
      <c r="F91" s="16">
        <f>VLOOKUP(BASE_PQ[[#This Row],[Productor]],Tabla2[],3,0)</f>
        <v>13.173090399439383</v>
      </c>
      <c r="G91" s="17">
        <f>SUMIFS(BASE_PQ[Cantidad],BASE_PQ[Productor],BASE_PQ[[#This Row],[Productor]])/BASE_PQ[[#This Row],[Meta a alcanzar]]</f>
        <v>7.5912331099053099E-2</v>
      </c>
      <c r="H91" s="17">
        <f>VLOOKUP(BASE_PQ[[#This Row],[Productor]],Tabla2[],2,0)</f>
        <v>4.905395935529082E-3</v>
      </c>
    </row>
    <row r="92" spans="1:8" x14ac:dyDescent="0.25">
      <c r="A92" s="10" t="s">
        <v>18</v>
      </c>
      <c r="B92" s="4" t="s">
        <v>27</v>
      </c>
      <c r="C92" s="4" t="s">
        <v>27</v>
      </c>
      <c r="D92">
        <v>1</v>
      </c>
      <c r="E92">
        <v>202102</v>
      </c>
      <c r="F92" s="16">
        <f>VLOOKUP(BASE_PQ[[#This Row],[Productor]],Tabla2[],3,0)</f>
        <v>13.173090399439383</v>
      </c>
      <c r="G92" s="17">
        <f>SUMIFS(BASE_PQ[Cantidad],BASE_PQ[Productor],BASE_PQ[[#This Row],[Productor]])/BASE_PQ[[#This Row],[Meta a alcanzar]]</f>
        <v>7.5912331099053099E-2</v>
      </c>
      <c r="H92" s="17">
        <f>VLOOKUP(BASE_PQ[[#This Row],[Productor]],Tabla2[],2,0)</f>
        <v>4.905395935529082E-3</v>
      </c>
    </row>
    <row r="93" spans="1:8" x14ac:dyDescent="0.25">
      <c r="A93" s="10" t="s">
        <v>38</v>
      </c>
      <c r="B93" s="4" t="s">
        <v>28</v>
      </c>
      <c r="C93" s="4" t="s">
        <v>28</v>
      </c>
      <c r="D93">
        <v>0</v>
      </c>
      <c r="E93">
        <v>202102</v>
      </c>
      <c r="F93" s="16">
        <f>VLOOKUP(BASE_PQ[[#This Row],[Productor]],Tabla2[],3,0)</f>
        <v>7.9313244569025931</v>
      </c>
      <c r="G93" s="17">
        <f>SUMIFS(BASE_PQ[Cantidad],BASE_PQ[Productor],BASE_PQ[[#This Row],[Productor]])/BASE_PQ[[#This Row],[Meta a alcanzar]]</f>
        <v>0.12608234670436472</v>
      </c>
      <c r="H93" s="17">
        <f>VLOOKUP(BASE_PQ[[#This Row],[Productor]],Tabla2[],2,0)</f>
        <v>2.1023125437981782E-3</v>
      </c>
    </row>
    <row r="94" spans="1:8" x14ac:dyDescent="0.25">
      <c r="A94" s="10" t="s">
        <v>38</v>
      </c>
      <c r="B94" s="4" t="s">
        <v>27</v>
      </c>
      <c r="C94" s="4" t="s">
        <v>27</v>
      </c>
      <c r="D94">
        <v>1</v>
      </c>
      <c r="E94">
        <v>202102</v>
      </c>
      <c r="F94" s="16">
        <f>VLOOKUP(BASE_PQ[[#This Row],[Productor]],Tabla2[],3,0)</f>
        <v>7.9313244569025931</v>
      </c>
      <c r="G94" s="17">
        <f>SUMIFS(BASE_PQ[Cantidad],BASE_PQ[Productor],BASE_PQ[[#This Row],[Productor]])/BASE_PQ[[#This Row],[Meta a alcanzar]]</f>
        <v>0.12608234670436472</v>
      </c>
      <c r="H94" s="17">
        <f>VLOOKUP(BASE_PQ[[#This Row],[Productor]],Tabla2[],2,0)</f>
        <v>2.1023125437981782E-3</v>
      </c>
    </row>
    <row r="95" spans="1:8" x14ac:dyDescent="0.25">
      <c r="A95" s="10" t="s">
        <v>39</v>
      </c>
      <c r="B95" s="4" t="s">
        <v>28</v>
      </c>
      <c r="C95" s="4" t="s">
        <v>28</v>
      </c>
      <c r="D95">
        <v>0</v>
      </c>
      <c r="E95">
        <v>202102</v>
      </c>
      <c r="F95" s="16">
        <f>VLOOKUP(BASE_PQ[[#This Row],[Productor]],Tabla2[],3,0)</f>
        <v>22.346180798878766</v>
      </c>
      <c r="G95" s="17">
        <f>SUMIFS(BASE_PQ[Cantidad],BASE_PQ[Productor],BASE_PQ[[#This Row],[Productor]])/BASE_PQ[[#This Row],[Meta a alcanzar]]</f>
        <v>0</v>
      </c>
      <c r="H95" s="17">
        <f>VLOOKUP(BASE_PQ[[#This Row],[Productor]],Tabla2[],2,0)</f>
        <v>9.8107918710581641E-3</v>
      </c>
    </row>
    <row r="96" spans="1:8" x14ac:dyDescent="0.25">
      <c r="A96" s="10" t="s">
        <v>39</v>
      </c>
      <c r="B96" s="4" t="s">
        <v>27</v>
      </c>
      <c r="C96" s="4" t="s">
        <v>27</v>
      </c>
      <c r="D96">
        <v>0</v>
      </c>
      <c r="E96">
        <v>202102</v>
      </c>
      <c r="F96" s="16">
        <f>VLOOKUP(BASE_PQ[[#This Row],[Productor]],Tabla2[],3,0)</f>
        <v>22.346180798878766</v>
      </c>
      <c r="G96" s="17">
        <f>SUMIFS(BASE_PQ[Cantidad],BASE_PQ[Productor],BASE_PQ[[#This Row],[Productor]])/BASE_PQ[[#This Row],[Meta a alcanzar]]</f>
        <v>0</v>
      </c>
      <c r="H96" s="17">
        <f>VLOOKUP(BASE_PQ[[#This Row],[Productor]],Tabla2[],2,0)</f>
        <v>9.8107918710581641E-3</v>
      </c>
    </row>
    <row r="97" spans="1:8" x14ac:dyDescent="0.25">
      <c r="A97" s="10" t="s">
        <v>40</v>
      </c>
      <c r="B97" s="4" t="s">
        <v>28</v>
      </c>
      <c r="C97" s="4" t="s">
        <v>28</v>
      </c>
      <c r="D97">
        <v>1</v>
      </c>
      <c r="E97">
        <v>202102</v>
      </c>
      <c r="F97" s="16">
        <f>VLOOKUP(BASE_PQ[[#This Row],[Productor]],Tabla2[],3,0)</f>
        <v>17.104414856341975</v>
      </c>
      <c r="G97" s="17">
        <f>SUMIFS(BASE_PQ[Cantidad],BASE_PQ[Productor],BASE_PQ[[#This Row],[Productor]])/BASE_PQ[[#This Row],[Meta a alcanzar]]</f>
        <v>0.29232218944608329</v>
      </c>
      <c r="H97" s="17">
        <f>VLOOKUP(BASE_PQ[[#This Row],[Productor]],Tabla2[],2,0)</f>
        <v>7.0077084793272598E-3</v>
      </c>
    </row>
    <row r="98" spans="1:8" x14ac:dyDescent="0.25">
      <c r="A98" s="10" t="s">
        <v>40</v>
      </c>
      <c r="B98" s="4" t="s">
        <v>27</v>
      </c>
      <c r="C98" s="4" t="s">
        <v>27</v>
      </c>
      <c r="D98">
        <v>0</v>
      </c>
      <c r="E98">
        <v>202102</v>
      </c>
      <c r="F98" s="16">
        <f>VLOOKUP(BASE_PQ[[#This Row],[Productor]],Tabla2[],3,0)</f>
        <v>17.104414856341975</v>
      </c>
      <c r="G98" s="17">
        <f>SUMIFS(BASE_PQ[Cantidad],BASE_PQ[Productor],BASE_PQ[[#This Row],[Productor]])/BASE_PQ[[#This Row],[Meta a alcanzar]]</f>
        <v>0.29232218944608329</v>
      </c>
      <c r="H98" s="17">
        <f>VLOOKUP(BASE_PQ[[#This Row],[Productor]],Tabla2[],2,0)</f>
        <v>7.0077084793272598E-3</v>
      </c>
    </row>
    <row r="99" spans="1:8" x14ac:dyDescent="0.25">
      <c r="A99" s="10" t="s">
        <v>19</v>
      </c>
      <c r="B99" s="4" t="s">
        <v>28</v>
      </c>
      <c r="C99" s="4" t="s">
        <v>28</v>
      </c>
      <c r="D99">
        <v>0</v>
      </c>
      <c r="E99">
        <v>202102</v>
      </c>
      <c r="F99" s="16">
        <f>VLOOKUP(BASE_PQ[[#This Row],[Productor]],Tabla2[],3,0)</f>
        <v>18.414856341976176</v>
      </c>
      <c r="G99" s="17">
        <f>SUMIFS(BASE_PQ[Cantidad],BASE_PQ[Productor],BASE_PQ[[#This Row],[Productor]])/BASE_PQ[[#This Row],[Meta a alcanzar]]</f>
        <v>5.4303980516020998E-2</v>
      </c>
      <c r="H99" s="17">
        <f>VLOOKUP(BASE_PQ[[#This Row],[Productor]],Tabla2[],2,0)</f>
        <v>7.7084793272599863E-3</v>
      </c>
    </row>
    <row r="100" spans="1:8" x14ac:dyDescent="0.25">
      <c r="A100" s="10" t="s">
        <v>19</v>
      </c>
      <c r="B100" s="4" t="s">
        <v>27</v>
      </c>
      <c r="C100" s="4" t="s">
        <v>27</v>
      </c>
      <c r="D100">
        <v>1</v>
      </c>
      <c r="E100">
        <v>202102</v>
      </c>
      <c r="F100" s="16">
        <f>VLOOKUP(BASE_PQ[[#This Row],[Productor]],Tabla2[],3,0)</f>
        <v>18.414856341976176</v>
      </c>
      <c r="G100" s="17">
        <f>SUMIFS(BASE_PQ[Cantidad],BASE_PQ[Productor],BASE_PQ[[#This Row],[Productor]])/BASE_PQ[[#This Row],[Meta a alcanzar]]</f>
        <v>5.4303980516020998E-2</v>
      </c>
      <c r="H100" s="17">
        <f>VLOOKUP(BASE_PQ[[#This Row],[Productor]],Tabla2[],2,0)</f>
        <v>7.7084793272599863E-3</v>
      </c>
    </row>
    <row r="101" spans="1:8" x14ac:dyDescent="0.25">
      <c r="A101" s="10" t="s">
        <v>41</v>
      </c>
      <c r="B101" s="4" t="s">
        <v>28</v>
      </c>
      <c r="C101" s="4" t="s">
        <v>28</v>
      </c>
      <c r="D101">
        <v>3</v>
      </c>
      <c r="E101">
        <v>202102</v>
      </c>
      <c r="F101" s="16">
        <f>VLOOKUP(BASE_PQ[[#This Row],[Productor]],Tabla2[],3,0)</f>
        <v>38.071478626489139</v>
      </c>
      <c r="G101" s="17">
        <f>SUMIFS(BASE_PQ[Cantidad],BASE_PQ[Productor],BASE_PQ[[#This Row],[Productor]])/BASE_PQ[[#This Row],[Meta a alcanzar]]</f>
        <v>0.28893020173759387</v>
      </c>
      <c r="H101" s="17">
        <f>VLOOKUP(BASE_PQ[[#This Row],[Productor]],Tabla2[],2,0)</f>
        <v>1.8220042046250877E-2</v>
      </c>
    </row>
    <row r="102" spans="1:8" x14ac:dyDescent="0.25">
      <c r="A102" s="10" t="s">
        <v>41</v>
      </c>
      <c r="B102" s="4" t="s">
        <v>27</v>
      </c>
      <c r="C102" s="4" t="s">
        <v>27</v>
      </c>
      <c r="D102">
        <v>0</v>
      </c>
      <c r="E102">
        <v>202102</v>
      </c>
      <c r="F102" s="16">
        <f>VLOOKUP(BASE_PQ[[#This Row],[Productor]],Tabla2[],3,0)</f>
        <v>38.071478626489139</v>
      </c>
      <c r="G102" s="17">
        <f>SUMIFS(BASE_PQ[Cantidad],BASE_PQ[Productor],BASE_PQ[[#This Row],[Productor]])/BASE_PQ[[#This Row],[Meta a alcanzar]]</f>
        <v>0.28893020173759387</v>
      </c>
      <c r="H102" s="17">
        <f>VLOOKUP(BASE_PQ[[#This Row],[Productor]],Tabla2[],2,0)</f>
        <v>1.8220042046250877E-2</v>
      </c>
    </row>
    <row r="103" spans="1:8" x14ac:dyDescent="0.25">
      <c r="A103" s="10" t="s">
        <v>42</v>
      </c>
      <c r="B103" s="4" t="s">
        <v>28</v>
      </c>
      <c r="C103" s="4" t="s">
        <v>28</v>
      </c>
      <c r="D103">
        <v>0</v>
      </c>
      <c r="E103">
        <v>202102</v>
      </c>
      <c r="F103" s="16">
        <f>VLOOKUP(BASE_PQ[[#This Row],[Productor]],Tabla2[],3,0)</f>
        <v>7.9313244569025931</v>
      </c>
      <c r="G103" s="17">
        <f>SUMIFS(BASE_PQ[Cantidad],BASE_PQ[Productor],BASE_PQ[[#This Row],[Productor]])/BASE_PQ[[#This Row],[Meta a alcanzar]]</f>
        <v>0</v>
      </c>
      <c r="H103" s="17">
        <f>VLOOKUP(BASE_PQ[[#This Row],[Productor]],Tabla2[],2,0)</f>
        <v>2.1023125437981782E-3</v>
      </c>
    </row>
    <row r="104" spans="1:8" x14ac:dyDescent="0.25">
      <c r="A104" s="10" t="s">
        <v>42</v>
      </c>
      <c r="B104" s="4" t="s">
        <v>27</v>
      </c>
      <c r="C104" s="4" t="s">
        <v>27</v>
      </c>
      <c r="D104">
        <v>0</v>
      </c>
      <c r="E104">
        <v>202102</v>
      </c>
      <c r="F104" s="16">
        <f>VLOOKUP(BASE_PQ[[#This Row],[Productor]],Tabla2[],3,0)</f>
        <v>7.9313244569025931</v>
      </c>
      <c r="G104" s="17">
        <f>SUMIFS(BASE_PQ[Cantidad],BASE_PQ[Productor],BASE_PQ[[#This Row],[Productor]])/BASE_PQ[[#This Row],[Meta a alcanzar]]</f>
        <v>0</v>
      </c>
      <c r="H104" s="17">
        <f>VLOOKUP(BASE_PQ[[#This Row],[Productor]],Tabla2[],2,0)</f>
        <v>2.1023125437981782E-3</v>
      </c>
    </row>
    <row r="105" spans="1:8" x14ac:dyDescent="0.25">
      <c r="A105" s="10" t="s">
        <v>43</v>
      </c>
      <c r="B105" s="4" t="s">
        <v>28</v>
      </c>
      <c r="C105" s="4" t="s">
        <v>28</v>
      </c>
      <c r="D105">
        <v>0</v>
      </c>
      <c r="E105">
        <v>202102</v>
      </c>
      <c r="F105" s="16">
        <f>VLOOKUP(BASE_PQ[[#This Row],[Productor]],Tabla2[],3,0)</f>
        <v>4</v>
      </c>
      <c r="G105" s="17">
        <f>SUMIFS(BASE_PQ[Cantidad],BASE_PQ[Productor],BASE_PQ[[#This Row],[Productor]])/BASE_PQ[[#This Row],[Meta a alcanzar]]</f>
        <v>0</v>
      </c>
      <c r="H105" s="17">
        <f>VLOOKUP(BASE_PQ[[#This Row],[Productor]],Tabla2[],2,0)</f>
        <v>0</v>
      </c>
    </row>
    <row r="106" spans="1:8" x14ac:dyDescent="0.25">
      <c r="A106" s="10" t="s">
        <v>43</v>
      </c>
      <c r="B106" s="4" t="s">
        <v>27</v>
      </c>
      <c r="C106" s="4" t="s">
        <v>27</v>
      </c>
      <c r="D106">
        <v>0</v>
      </c>
      <c r="E106">
        <v>202102</v>
      </c>
      <c r="F106" s="16">
        <f>VLOOKUP(BASE_PQ[[#This Row],[Productor]],Tabla2[],3,0)</f>
        <v>4</v>
      </c>
      <c r="G106" s="17">
        <f>SUMIFS(BASE_PQ[Cantidad],BASE_PQ[Productor],BASE_PQ[[#This Row],[Productor]])/BASE_PQ[[#This Row],[Meta a alcanzar]]</f>
        <v>0</v>
      </c>
      <c r="H106" s="17">
        <f>VLOOKUP(BASE_PQ[[#This Row],[Productor]],Tabla2[],2,0)</f>
        <v>0</v>
      </c>
    </row>
    <row r="107" spans="1:8" x14ac:dyDescent="0.25">
      <c r="A107" s="10" t="s">
        <v>44</v>
      </c>
      <c r="B107" s="4" t="s">
        <v>28</v>
      </c>
      <c r="C107" s="4" t="s">
        <v>28</v>
      </c>
      <c r="D107">
        <v>0</v>
      </c>
      <c r="E107">
        <v>202102</v>
      </c>
      <c r="F107" s="16">
        <f>VLOOKUP(BASE_PQ[[#This Row],[Productor]],Tabla2[],3,0)</f>
        <v>39.381920112123332</v>
      </c>
      <c r="G107" s="17">
        <f>SUMIFS(BASE_PQ[Cantidad],BASE_PQ[Productor],BASE_PQ[[#This Row],[Productor]])/BASE_PQ[[#This Row],[Meta a alcanzar]]</f>
        <v>0.30470835261041324</v>
      </c>
      <c r="H107" s="17">
        <f>VLOOKUP(BASE_PQ[[#This Row],[Productor]],Tabla2[],2,0)</f>
        <v>1.8920812894183601E-2</v>
      </c>
    </row>
    <row r="108" spans="1:8" x14ac:dyDescent="0.25">
      <c r="A108" s="10" t="s">
        <v>44</v>
      </c>
      <c r="B108" s="4" t="s">
        <v>27</v>
      </c>
      <c r="C108" s="4" t="s">
        <v>27</v>
      </c>
      <c r="D108">
        <v>11</v>
      </c>
      <c r="E108">
        <v>202102</v>
      </c>
      <c r="F108" s="16">
        <f>VLOOKUP(BASE_PQ[[#This Row],[Productor]],Tabla2[],3,0)</f>
        <v>39.381920112123332</v>
      </c>
      <c r="G108" s="17">
        <f>SUMIFS(BASE_PQ[Cantidad],BASE_PQ[Productor],BASE_PQ[[#This Row],[Productor]])/BASE_PQ[[#This Row],[Meta a alcanzar]]</f>
        <v>0.30470835261041324</v>
      </c>
      <c r="H108" s="17">
        <f>VLOOKUP(BASE_PQ[[#This Row],[Productor]],Tabla2[],2,0)</f>
        <v>1.8920812894183601E-2</v>
      </c>
    </row>
    <row r="109" spans="1:8" x14ac:dyDescent="0.25">
      <c r="A109" s="10" t="s">
        <v>45</v>
      </c>
      <c r="B109" s="4" t="s">
        <v>28</v>
      </c>
      <c r="C109" s="4" t="s">
        <v>28</v>
      </c>
      <c r="D109">
        <v>0</v>
      </c>
      <c r="E109">
        <v>202102</v>
      </c>
      <c r="F109" s="16">
        <f>VLOOKUP(BASE_PQ[[#This Row],[Productor]],Tabla2[],3,0)</f>
        <v>14.48353188507358</v>
      </c>
      <c r="G109" s="17">
        <f>SUMIFS(BASE_PQ[Cantidad],BASE_PQ[Productor],BASE_PQ[[#This Row],[Productor]])/BASE_PQ[[#This Row],[Meta a alcanzar]]</f>
        <v>0</v>
      </c>
      <c r="H109" s="17">
        <f>VLOOKUP(BASE_PQ[[#This Row],[Productor]],Tabla2[],2,0)</f>
        <v>5.6061667834618077E-3</v>
      </c>
    </row>
    <row r="110" spans="1:8" x14ac:dyDescent="0.25">
      <c r="A110" s="10" t="s">
        <v>45</v>
      </c>
      <c r="B110" s="4" t="s">
        <v>27</v>
      </c>
      <c r="C110" s="4" t="s">
        <v>27</v>
      </c>
      <c r="D110">
        <v>0</v>
      </c>
      <c r="E110">
        <v>202102</v>
      </c>
      <c r="F110" s="16">
        <f>VLOOKUP(BASE_PQ[[#This Row],[Productor]],Tabla2[],3,0)</f>
        <v>14.48353188507358</v>
      </c>
      <c r="G110" s="17">
        <f>SUMIFS(BASE_PQ[Cantidad],BASE_PQ[Productor],BASE_PQ[[#This Row],[Productor]])/BASE_PQ[[#This Row],[Meta a alcanzar]]</f>
        <v>0</v>
      </c>
      <c r="H110" s="17">
        <f>VLOOKUP(BASE_PQ[[#This Row],[Productor]],Tabla2[],2,0)</f>
        <v>5.6061667834618077E-3</v>
      </c>
    </row>
    <row r="111" spans="1:8" x14ac:dyDescent="0.25">
      <c r="A111" s="10" t="s">
        <v>46</v>
      </c>
      <c r="B111" s="4" t="s">
        <v>28</v>
      </c>
      <c r="C111" s="4" t="s">
        <v>28</v>
      </c>
      <c r="D111">
        <v>0</v>
      </c>
      <c r="E111">
        <v>202102</v>
      </c>
      <c r="F111" s="16">
        <f>VLOOKUP(BASE_PQ[[#This Row],[Productor]],Tabla2[],3,0)</f>
        <v>4</v>
      </c>
      <c r="G111" s="17">
        <f>SUMIFS(BASE_PQ[Cantidad],BASE_PQ[Productor],BASE_PQ[[#This Row],[Productor]])/BASE_PQ[[#This Row],[Meta a alcanzar]]</f>
        <v>0</v>
      </c>
      <c r="H111" s="17">
        <f>VLOOKUP(BASE_PQ[[#This Row],[Productor]],Tabla2[],2,0)</f>
        <v>0</v>
      </c>
    </row>
    <row r="112" spans="1:8" x14ac:dyDescent="0.25">
      <c r="A112" s="10" t="s">
        <v>46</v>
      </c>
      <c r="B112" s="4" t="s">
        <v>27</v>
      </c>
      <c r="C112" s="4" t="s">
        <v>27</v>
      </c>
      <c r="D112">
        <v>0</v>
      </c>
      <c r="E112">
        <v>202102</v>
      </c>
      <c r="F112" s="16">
        <f>VLOOKUP(BASE_PQ[[#This Row],[Productor]],Tabla2[],3,0)</f>
        <v>4</v>
      </c>
      <c r="G112" s="17">
        <f>SUMIFS(BASE_PQ[Cantidad],BASE_PQ[Productor],BASE_PQ[[#This Row],[Productor]])/BASE_PQ[[#This Row],[Meta a alcanzar]]</f>
        <v>0</v>
      </c>
      <c r="H112" s="17">
        <f>VLOOKUP(BASE_PQ[[#This Row],[Productor]],Tabla2[],2,0)</f>
        <v>0</v>
      </c>
    </row>
    <row r="113" spans="1:8" x14ac:dyDescent="0.25">
      <c r="A113" s="10" t="s">
        <v>47</v>
      </c>
      <c r="B113" s="4" t="s">
        <v>28</v>
      </c>
      <c r="C113" s="4" t="s">
        <v>28</v>
      </c>
      <c r="D113">
        <v>0</v>
      </c>
      <c r="E113">
        <v>202102</v>
      </c>
      <c r="F113" s="16">
        <f>VLOOKUP(BASE_PQ[[#This Row],[Productor]],Tabla2[],3,0)</f>
        <v>5.3104414856341977</v>
      </c>
      <c r="G113" s="17">
        <f>SUMIFS(BASE_PQ[Cantidad],BASE_PQ[Productor],BASE_PQ[[#This Row],[Productor]])/BASE_PQ[[#This Row],[Meta a alcanzar]]</f>
        <v>0</v>
      </c>
      <c r="H113" s="17">
        <f>VLOOKUP(BASE_PQ[[#This Row],[Productor]],Tabla2[],2,0)</f>
        <v>7.0077084793272596E-4</v>
      </c>
    </row>
    <row r="114" spans="1:8" x14ac:dyDescent="0.25">
      <c r="A114" s="10" t="s">
        <v>47</v>
      </c>
      <c r="B114" s="4" t="s">
        <v>27</v>
      </c>
      <c r="C114" s="4" t="s">
        <v>27</v>
      </c>
      <c r="D114">
        <v>0</v>
      </c>
      <c r="E114">
        <v>202102</v>
      </c>
      <c r="F114" s="16">
        <f>VLOOKUP(BASE_PQ[[#This Row],[Productor]],Tabla2[],3,0)</f>
        <v>5.3104414856341977</v>
      </c>
      <c r="G114" s="17">
        <f>SUMIFS(BASE_PQ[Cantidad],BASE_PQ[Productor],BASE_PQ[[#This Row],[Productor]])/BASE_PQ[[#This Row],[Meta a alcanzar]]</f>
        <v>0</v>
      </c>
      <c r="H114" s="17">
        <f>VLOOKUP(BASE_PQ[[#This Row],[Productor]],Tabla2[],2,0)</f>
        <v>7.0077084793272596E-4</v>
      </c>
    </row>
    <row r="115" spans="1:8" x14ac:dyDescent="0.25">
      <c r="A115" s="10" t="s">
        <v>63</v>
      </c>
      <c r="B115" s="4" t="s">
        <v>28</v>
      </c>
      <c r="C115" s="4" t="s">
        <v>28</v>
      </c>
      <c r="D115">
        <v>0</v>
      </c>
      <c r="E115">
        <v>202102</v>
      </c>
      <c r="F115" s="16">
        <f>VLOOKUP(BASE_PQ[[#This Row],[Productor]],Tabla2[],3,0)</f>
        <v>4</v>
      </c>
      <c r="G115" s="17">
        <f>SUMIFS(BASE_PQ[Cantidad],BASE_PQ[Productor],BASE_PQ[[#This Row],[Productor]])/BASE_PQ[[#This Row],[Meta a alcanzar]]</f>
        <v>0</v>
      </c>
      <c r="H115" s="17">
        <f>VLOOKUP(BASE_PQ[[#This Row],[Productor]],Tabla2[],2,0)</f>
        <v>0</v>
      </c>
    </row>
    <row r="116" spans="1:8" x14ac:dyDescent="0.25">
      <c r="A116" s="10" t="s">
        <v>63</v>
      </c>
      <c r="B116" s="4" t="s">
        <v>27</v>
      </c>
      <c r="C116" s="4" t="s">
        <v>27</v>
      </c>
      <c r="D116">
        <v>0</v>
      </c>
      <c r="E116">
        <v>202102</v>
      </c>
      <c r="F116" s="16">
        <f>VLOOKUP(BASE_PQ[[#This Row],[Productor]],Tabla2[],3,0)</f>
        <v>4</v>
      </c>
      <c r="G116" s="17">
        <f>SUMIFS(BASE_PQ[Cantidad],BASE_PQ[Productor],BASE_PQ[[#This Row],[Productor]])/BASE_PQ[[#This Row],[Meta a alcanzar]]</f>
        <v>0</v>
      </c>
      <c r="H116" s="17">
        <f>VLOOKUP(BASE_PQ[[#This Row],[Productor]],Tabla2[],2,0)</f>
        <v>0</v>
      </c>
    </row>
    <row r="117" spans="1:8" x14ac:dyDescent="0.25">
      <c r="A117" s="10" t="s">
        <v>48</v>
      </c>
      <c r="B117" s="4" t="s">
        <v>28</v>
      </c>
      <c r="C117" s="4" t="s">
        <v>28</v>
      </c>
      <c r="D117">
        <v>17</v>
      </c>
      <c r="E117">
        <v>202102</v>
      </c>
      <c r="F117" s="16">
        <f>VLOOKUP(BASE_PQ[[#This Row],[Productor]],Tabla2[],3,0)</f>
        <v>283.12403644008407</v>
      </c>
      <c r="G117" s="17">
        <f>SUMIFS(BASE_PQ[Cantidad],BASE_PQ[Productor],BASE_PQ[[#This Row],[Productor]])/BASE_PQ[[#This Row],[Meta a alcanzar]]</f>
        <v>0.30022177229727393</v>
      </c>
      <c r="H117" s="17">
        <f>VLOOKUP(BASE_PQ[[#This Row],[Productor]],Tabla2[],2,0)</f>
        <v>0.14926419060967064</v>
      </c>
    </row>
    <row r="118" spans="1:8" x14ac:dyDescent="0.25">
      <c r="A118" s="10" t="s">
        <v>48</v>
      </c>
      <c r="B118" s="4" t="s">
        <v>27</v>
      </c>
      <c r="C118" s="4" t="s">
        <v>27</v>
      </c>
      <c r="D118">
        <v>20</v>
      </c>
      <c r="E118">
        <v>202102</v>
      </c>
      <c r="F118" s="16">
        <f>VLOOKUP(BASE_PQ[[#This Row],[Productor]],Tabla2[],3,0)</f>
        <v>283.12403644008407</v>
      </c>
      <c r="G118" s="17">
        <f>SUMIFS(BASE_PQ[Cantidad],BASE_PQ[Productor],BASE_PQ[[#This Row],[Productor]])/BASE_PQ[[#This Row],[Meta a alcanzar]]</f>
        <v>0.30022177229727393</v>
      </c>
      <c r="H118" s="17">
        <f>VLOOKUP(BASE_PQ[[#This Row],[Productor]],Tabla2[],2,0)</f>
        <v>0.14926419060967064</v>
      </c>
    </row>
    <row r="119" spans="1:8" x14ac:dyDescent="0.25">
      <c r="A119" s="10" t="s">
        <v>49</v>
      </c>
      <c r="B119" s="4" t="s">
        <v>28</v>
      </c>
      <c r="C119" s="4" t="s">
        <v>28</v>
      </c>
      <c r="D119">
        <v>0</v>
      </c>
      <c r="E119">
        <v>202102</v>
      </c>
      <c r="F119" s="16">
        <f>VLOOKUP(BASE_PQ[[#This Row],[Productor]],Tabla2[],3,0)</f>
        <v>4</v>
      </c>
      <c r="G119" s="17">
        <f>SUMIFS(BASE_PQ[Cantidad],BASE_PQ[Productor],BASE_PQ[[#This Row],[Productor]])/BASE_PQ[[#This Row],[Meta a alcanzar]]</f>
        <v>0</v>
      </c>
      <c r="H119" s="17">
        <f>VLOOKUP(BASE_PQ[[#This Row],[Productor]],Tabla2[],2,0)</f>
        <v>0</v>
      </c>
    </row>
    <row r="120" spans="1:8" x14ac:dyDescent="0.25">
      <c r="A120" s="10" t="s">
        <v>49</v>
      </c>
      <c r="B120" s="4" t="s">
        <v>27</v>
      </c>
      <c r="C120" s="4" t="s">
        <v>27</v>
      </c>
      <c r="D120">
        <v>0</v>
      </c>
      <c r="E120">
        <v>202102</v>
      </c>
      <c r="F120" s="16">
        <f>VLOOKUP(BASE_PQ[[#This Row],[Productor]],Tabla2[],3,0)</f>
        <v>4</v>
      </c>
      <c r="G120" s="17">
        <f>SUMIFS(BASE_PQ[Cantidad],BASE_PQ[Productor],BASE_PQ[[#This Row],[Productor]])/BASE_PQ[[#This Row],[Meta a alcanzar]]</f>
        <v>0</v>
      </c>
      <c r="H120" s="17">
        <f>VLOOKUP(BASE_PQ[[#This Row],[Productor]],Tabla2[],2,0)</f>
        <v>0</v>
      </c>
    </row>
    <row r="121" spans="1:8" x14ac:dyDescent="0.25">
      <c r="A121" s="10" t="s">
        <v>50</v>
      </c>
      <c r="B121" s="4" t="s">
        <v>28</v>
      </c>
      <c r="C121" s="4" t="s">
        <v>28</v>
      </c>
      <c r="D121">
        <v>0</v>
      </c>
      <c r="E121">
        <v>202102</v>
      </c>
      <c r="F121" s="16">
        <f>VLOOKUP(BASE_PQ[[#This Row],[Productor]],Tabla2[],3,0)</f>
        <v>4</v>
      </c>
      <c r="G121" s="17">
        <f>SUMIFS(BASE_PQ[Cantidad],BASE_PQ[Productor],BASE_PQ[[#This Row],[Productor]])/BASE_PQ[[#This Row],[Meta a alcanzar]]</f>
        <v>0</v>
      </c>
      <c r="H121" s="17">
        <f>VLOOKUP(BASE_PQ[[#This Row],[Productor]],Tabla2[],2,0)</f>
        <v>0</v>
      </c>
    </row>
    <row r="122" spans="1:8" x14ac:dyDescent="0.25">
      <c r="A122" s="10" t="s">
        <v>50</v>
      </c>
      <c r="B122" s="4" t="s">
        <v>27</v>
      </c>
      <c r="C122" s="4" t="s">
        <v>27</v>
      </c>
      <c r="D122">
        <v>0</v>
      </c>
      <c r="E122">
        <v>202102</v>
      </c>
      <c r="F122" s="16">
        <f>VLOOKUP(BASE_PQ[[#This Row],[Productor]],Tabla2[],3,0)</f>
        <v>4</v>
      </c>
      <c r="G122" s="17">
        <f>SUMIFS(BASE_PQ[Cantidad],BASE_PQ[Productor],BASE_PQ[[#This Row],[Productor]])/BASE_PQ[[#This Row],[Meta a alcanzar]]</f>
        <v>0</v>
      </c>
      <c r="H122" s="17">
        <f>VLOOKUP(BASE_PQ[[#This Row],[Productor]],Tabla2[],2,0)</f>
        <v>0</v>
      </c>
    </row>
    <row r="123" spans="1:8" x14ac:dyDescent="0.25">
      <c r="A123" s="10" t="s">
        <v>51</v>
      </c>
      <c r="B123" s="4" t="s">
        <v>28</v>
      </c>
      <c r="C123" s="4" t="s">
        <v>28</v>
      </c>
      <c r="D123">
        <v>0</v>
      </c>
      <c r="E123">
        <v>202102</v>
      </c>
      <c r="F123" s="16">
        <f>VLOOKUP(BASE_PQ[[#This Row],[Productor]],Tabla2[],3,0)</f>
        <v>133.73370707778557</v>
      </c>
      <c r="G123" s="17">
        <f>SUMIFS(BASE_PQ[Cantidad],BASE_PQ[Productor],BASE_PQ[[#This Row],[Productor]])/BASE_PQ[[#This Row],[Meta a alcanzar]]</f>
        <v>0.22432639201836113</v>
      </c>
      <c r="H123" s="17">
        <f>VLOOKUP(BASE_PQ[[#This Row],[Productor]],Tabla2[],2,0)</f>
        <v>6.9376313945339871E-2</v>
      </c>
    </row>
    <row r="124" spans="1:8" x14ac:dyDescent="0.25">
      <c r="A124" s="10" t="s">
        <v>51</v>
      </c>
      <c r="B124" s="4" t="s">
        <v>27</v>
      </c>
      <c r="C124" s="4" t="s">
        <v>27</v>
      </c>
      <c r="D124">
        <v>6</v>
      </c>
      <c r="E124">
        <v>202102</v>
      </c>
      <c r="F124" s="16">
        <f>VLOOKUP(BASE_PQ[[#This Row],[Productor]],Tabla2[],3,0)</f>
        <v>133.73370707778557</v>
      </c>
      <c r="G124" s="17">
        <f>SUMIFS(BASE_PQ[Cantidad],BASE_PQ[Productor],BASE_PQ[[#This Row],[Productor]])/BASE_PQ[[#This Row],[Meta a alcanzar]]</f>
        <v>0.22432639201836113</v>
      </c>
      <c r="H124" s="17">
        <f>VLOOKUP(BASE_PQ[[#This Row],[Productor]],Tabla2[],2,0)</f>
        <v>6.9376313945339871E-2</v>
      </c>
    </row>
    <row r="125" spans="1:8" x14ac:dyDescent="0.25">
      <c r="A125" s="10" t="s">
        <v>20</v>
      </c>
      <c r="B125" s="4" t="s">
        <v>28</v>
      </c>
      <c r="C125" s="4" t="s">
        <v>28</v>
      </c>
      <c r="D125">
        <v>0</v>
      </c>
      <c r="E125">
        <v>202102</v>
      </c>
      <c r="F125" s="16">
        <f>VLOOKUP(BASE_PQ[[#This Row],[Productor]],Tabla2[],3,0)</f>
        <v>4</v>
      </c>
      <c r="G125" s="17">
        <f>SUMIFS(BASE_PQ[Cantidad],BASE_PQ[Productor],BASE_PQ[[#This Row],[Productor]])/BASE_PQ[[#This Row],[Meta a alcanzar]]</f>
        <v>0</v>
      </c>
      <c r="H125" s="17">
        <f>VLOOKUP(BASE_PQ[[#This Row],[Productor]],Tabla2[],2,0)</f>
        <v>0</v>
      </c>
    </row>
    <row r="126" spans="1:8" x14ac:dyDescent="0.25">
      <c r="A126" s="10" t="s">
        <v>20</v>
      </c>
      <c r="B126" s="4" t="s">
        <v>27</v>
      </c>
      <c r="C126" s="4" t="s">
        <v>27</v>
      </c>
      <c r="D126">
        <v>0</v>
      </c>
      <c r="E126">
        <v>202102</v>
      </c>
      <c r="F126" s="16">
        <f>VLOOKUP(BASE_PQ[[#This Row],[Productor]],Tabla2[],3,0)</f>
        <v>4</v>
      </c>
      <c r="G126" s="17">
        <f>SUMIFS(BASE_PQ[Cantidad],BASE_PQ[Productor],BASE_PQ[[#This Row],[Productor]])/BASE_PQ[[#This Row],[Meta a alcanzar]]</f>
        <v>0</v>
      </c>
      <c r="H126" s="17">
        <f>VLOOKUP(BASE_PQ[[#This Row],[Productor]],Tabla2[],2,0)</f>
        <v>0</v>
      </c>
    </row>
    <row r="127" spans="1:8" x14ac:dyDescent="0.25">
      <c r="A127" s="10" t="s">
        <v>52</v>
      </c>
      <c r="B127" s="4" t="s">
        <v>28</v>
      </c>
      <c r="C127" s="4" t="s">
        <v>28</v>
      </c>
      <c r="D127">
        <v>0</v>
      </c>
      <c r="E127">
        <v>202102</v>
      </c>
      <c r="F127" s="16">
        <f>VLOOKUP(BASE_PQ[[#This Row],[Productor]],Tabla2[],3,0)</f>
        <v>4</v>
      </c>
      <c r="G127" s="17">
        <f>SUMIFS(BASE_PQ[Cantidad],BASE_PQ[Productor],BASE_PQ[[#This Row],[Productor]])/BASE_PQ[[#This Row],[Meta a alcanzar]]</f>
        <v>0</v>
      </c>
      <c r="H127" s="17">
        <f>VLOOKUP(BASE_PQ[[#This Row],[Productor]],Tabla2[],2,0)</f>
        <v>0</v>
      </c>
    </row>
    <row r="128" spans="1:8" x14ac:dyDescent="0.25">
      <c r="A128" s="10" t="s">
        <v>52</v>
      </c>
      <c r="B128" s="4" t="s">
        <v>27</v>
      </c>
      <c r="C128" s="4" t="s">
        <v>27</v>
      </c>
      <c r="D128">
        <v>0</v>
      </c>
      <c r="E128">
        <v>202102</v>
      </c>
      <c r="F128" s="16">
        <f>VLOOKUP(BASE_PQ[[#This Row],[Productor]],Tabla2[],3,0)</f>
        <v>4</v>
      </c>
      <c r="G128" s="17">
        <f>SUMIFS(BASE_PQ[Cantidad],BASE_PQ[Productor],BASE_PQ[[#This Row],[Productor]])/BASE_PQ[[#This Row],[Meta a alcanzar]]</f>
        <v>0</v>
      </c>
      <c r="H128" s="17">
        <f>VLOOKUP(BASE_PQ[[#This Row],[Productor]],Tabla2[],2,0)</f>
        <v>0</v>
      </c>
    </row>
    <row r="129" spans="1:8" x14ac:dyDescent="0.25">
      <c r="A129" s="10" t="s">
        <v>53</v>
      </c>
      <c r="B129" s="4" t="s">
        <v>28</v>
      </c>
      <c r="C129" s="4" t="s">
        <v>28</v>
      </c>
      <c r="D129">
        <v>0</v>
      </c>
      <c r="E129">
        <v>202102</v>
      </c>
      <c r="F129" s="16">
        <f>VLOOKUP(BASE_PQ[[#This Row],[Productor]],Tabla2[],3,0)</f>
        <v>7.9313244569025931</v>
      </c>
      <c r="G129" s="17">
        <f>SUMIFS(BASE_PQ[Cantidad],BASE_PQ[Productor],BASE_PQ[[#This Row],[Productor]])/BASE_PQ[[#This Row],[Meta a alcanzar]]</f>
        <v>0</v>
      </c>
      <c r="H129" s="17">
        <f>VLOOKUP(BASE_PQ[[#This Row],[Productor]],Tabla2[],2,0)</f>
        <v>2.1023125437981782E-3</v>
      </c>
    </row>
    <row r="130" spans="1:8" x14ac:dyDescent="0.25">
      <c r="A130" s="10" t="s">
        <v>53</v>
      </c>
      <c r="B130" s="4" t="s">
        <v>27</v>
      </c>
      <c r="C130" s="4" t="s">
        <v>27</v>
      </c>
      <c r="D130">
        <v>0</v>
      </c>
      <c r="E130">
        <v>202102</v>
      </c>
      <c r="F130" s="16">
        <f>VLOOKUP(BASE_PQ[[#This Row],[Productor]],Tabla2[],3,0)</f>
        <v>7.9313244569025931</v>
      </c>
      <c r="G130" s="17">
        <f>SUMIFS(BASE_PQ[Cantidad],BASE_PQ[Productor],BASE_PQ[[#This Row],[Productor]])/BASE_PQ[[#This Row],[Meta a alcanzar]]</f>
        <v>0</v>
      </c>
      <c r="H130" s="17">
        <f>VLOOKUP(BASE_PQ[[#This Row],[Productor]],Tabla2[],2,0)</f>
        <v>2.1023125437981782E-3</v>
      </c>
    </row>
    <row r="131" spans="1:8" x14ac:dyDescent="0.25">
      <c r="A131" s="10" t="s">
        <v>54</v>
      </c>
      <c r="B131" s="4" t="s">
        <v>28</v>
      </c>
      <c r="C131" s="4" t="s">
        <v>28</v>
      </c>
      <c r="D131">
        <v>0</v>
      </c>
      <c r="E131">
        <v>202102</v>
      </c>
      <c r="F131" s="16">
        <f>VLOOKUP(BASE_PQ[[#This Row],[Productor]],Tabla2[],3,0)</f>
        <v>4</v>
      </c>
      <c r="G131" s="17">
        <f>SUMIFS(BASE_PQ[Cantidad],BASE_PQ[Productor],BASE_PQ[[#This Row],[Productor]])/BASE_PQ[[#This Row],[Meta a alcanzar]]</f>
        <v>0</v>
      </c>
      <c r="H131" s="17">
        <f>VLOOKUP(BASE_PQ[[#This Row],[Productor]],Tabla2[],2,0)</f>
        <v>0</v>
      </c>
    </row>
    <row r="132" spans="1:8" x14ac:dyDescent="0.25">
      <c r="A132" s="10" t="s">
        <v>54</v>
      </c>
      <c r="B132" s="4" t="s">
        <v>27</v>
      </c>
      <c r="C132" s="4" t="s">
        <v>27</v>
      </c>
      <c r="D132">
        <v>0</v>
      </c>
      <c r="E132">
        <v>202102</v>
      </c>
      <c r="F132" s="16">
        <f>VLOOKUP(BASE_PQ[[#This Row],[Productor]],Tabla2[],3,0)</f>
        <v>4</v>
      </c>
      <c r="G132" s="17">
        <f>SUMIFS(BASE_PQ[Cantidad],BASE_PQ[Productor],BASE_PQ[[#This Row],[Productor]])/BASE_PQ[[#This Row],[Meta a alcanzar]]</f>
        <v>0</v>
      </c>
      <c r="H132" s="17">
        <f>VLOOKUP(BASE_PQ[[#This Row],[Productor]],Tabla2[],2,0)</f>
        <v>0</v>
      </c>
    </row>
    <row r="133" spans="1:8" x14ac:dyDescent="0.25">
      <c r="A133" s="10" t="s">
        <v>55</v>
      </c>
      <c r="B133" s="4" t="s">
        <v>28</v>
      </c>
      <c r="C133" s="4" t="s">
        <v>28</v>
      </c>
      <c r="D133">
        <v>0</v>
      </c>
      <c r="E133">
        <v>202102</v>
      </c>
      <c r="F133" s="16">
        <f>VLOOKUP(BASE_PQ[[#This Row],[Productor]],Tabla2[],3,0)</f>
        <v>6.6208829712683954</v>
      </c>
      <c r="G133" s="17">
        <f>SUMIFS(BASE_PQ[Cantidad],BASE_PQ[Productor],BASE_PQ[[#This Row],[Productor]])/BASE_PQ[[#This Row],[Meta a alcanzar]]</f>
        <v>0</v>
      </c>
      <c r="H133" s="17">
        <f>VLOOKUP(BASE_PQ[[#This Row],[Productor]],Tabla2[],2,0)</f>
        <v>1.4015416958654519E-3</v>
      </c>
    </row>
    <row r="134" spans="1:8" x14ac:dyDescent="0.25">
      <c r="A134" s="10" t="s">
        <v>55</v>
      </c>
      <c r="B134" s="4" t="s">
        <v>27</v>
      </c>
      <c r="C134" s="4" t="s">
        <v>27</v>
      </c>
      <c r="D134">
        <v>0</v>
      </c>
      <c r="E134">
        <v>202102</v>
      </c>
      <c r="F134" s="16">
        <f>VLOOKUP(BASE_PQ[[#This Row],[Productor]],Tabla2[],3,0)</f>
        <v>6.6208829712683954</v>
      </c>
      <c r="G134" s="17">
        <f>SUMIFS(BASE_PQ[Cantidad],BASE_PQ[Productor],BASE_PQ[[#This Row],[Productor]])/BASE_PQ[[#This Row],[Meta a alcanzar]]</f>
        <v>0</v>
      </c>
      <c r="H134" s="17">
        <f>VLOOKUP(BASE_PQ[[#This Row],[Productor]],Tabla2[],2,0)</f>
        <v>1.4015416958654519E-3</v>
      </c>
    </row>
    <row r="135" spans="1:8" x14ac:dyDescent="0.25">
      <c r="A135" s="10" t="s">
        <v>56</v>
      </c>
      <c r="B135" s="4" t="s">
        <v>28</v>
      </c>
      <c r="C135" s="4" t="s">
        <v>28</v>
      </c>
      <c r="D135">
        <v>3</v>
      </c>
      <c r="E135">
        <v>202102</v>
      </c>
      <c r="F135" s="16">
        <f>VLOOKUP(BASE_PQ[[#This Row],[Productor]],Tabla2[],3,0)</f>
        <v>14.48353188507358</v>
      </c>
      <c r="G135" s="17">
        <f>SUMIFS(BASE_PQ[Cantidad],BASE_PQ[Productor],BASE_PQ[[#This Row],[Productor]])/BASE_PQ[[#This Row],[Meta a alcanzar]]</f>
        <v>0.27617573059802597</v>
      </c>
      <c r="H135" s="17">
        <f>VLOOKUP(BASE_PQ[[#This Row],[Productor]],Tabla2[],2,0)</f>
        <v>5.6061667834618077E-3</v>
      </c>
    </row>
    <row r="136" spans="1:8" x14ac:dyDescent="0.25">
      <c r="A136" s="10" t="s">
        <v>56</v>
      </c>
      <c r="B136" s="4" t="s">
        <v>27</v>
      </c>
      <c r="C136" s="4" t="s">
        <v>27</v>
      </c>
      <c r="D136">
        <v>0</v>
      </c>
      <c r="E136">
        <v>202102</v>
      </c>
      <c r="F136" s="16">
        <f>VLOOKUP(BASE_PQ[[#This Row],[Productor]],Tabla2[],3,0)</f>
        <v>14.48353188507358</v>
      </c>
      <c r="G136" s="17">
        <f>SUMIFS(BASE_PQ[Cantidad],BASE_PQ[Productor],BASE_PQ[[#This Row],[Productor]])/BASE_PQ[[#This Row],[Meta a alcanzar]]</f>
        <v>0.27617573059802597</v>
      </c>
      <c r="H136" s="17">
        <f>VLOOKUP(BASE_PQ[[#This Row],[Productor]],Tabla2[],2,0)</f>
        <v>5.6061667834618077E-3</v>
      </c>
    </row>
    <row r="137" spans="1:8" x14ac:dyDescent="0.25">
      <c r="A137" s="10" t="s">
        <v>57</v>
      </c>
      <c r="B137" s="4" t="s">
        <v>28</v>
      </c>
      <c r="C137" s="4" t="s">
        <v>28</v>
      </c>
      <c r="D137">
        <v>2</v>
      </c>
      <c r="E137">
        <v>202102</v>
      </c>
      <c r="F137" s="16">
        <f>VLOOKUP(BASE_PQ[[#This Row],[Productor]],Tabla2[],3,0)</f>
        <v>11.862648913805186</v>
      </c>
      <c r="G137" s="17">
        <f>SUMIFS(BASE_PQ[Cantidad],BASE_PQ[Productor],BASE_PQ[[#This Row],[Productor]])/BASE_PQ[[#This Row],[Meta a alcanzar]]</f>
        <v>0.25289461247637052</v>
      </c>
      <c r="H137" s="17">
        <f>VLOOKUP(BASE_PQ[[#This Row],[Productor]],Tabla2[],2,0)</f>
        <v>4.2046250875963564E-3</v>
      </c>
    </row>
    <row r="138" spans="1:8" x14ac:dyDescent="0.25">
      <c r="A138" s="10" t="s">
        <v>57</v>
      </c>
      <c r="B138" s="4" t="s">
        <v>27</v>
      </c>
      <c r="C138" s="4" t="s">
        <v>27</v>
      </c>
      <c r="D138">
        <v>0</v>
      </c>
      <c r="E138">
        <v>202102</v>
      </c>
      <c r="F138" s="16">
        <f>VLOOKUP(BASE_PQ[[#This Row],[Productor]],Tabla2[],3,0)</f>
        <v>11.862648913805186</v>
      </c>
      <c r="G138" s="17">
        <f>SUMIFS(BASE_PQ[Cantidad],BASE_PQ[Productor],BASE_PQ[[#This Row],[Productor]])/BASE_PQ[[#This Row],[Meta a alcanzar]]</f>
        <v>0.25289461247637052</v>
      </c>
      <c r="H138" s="17">
        <f>VLOOKUP(BASE_PQ[[#This Row],[Productor]],Tabla2[],2,0)</f>
        <v>4.2046250875963564E-3</v>
      </c>
    </row>
    <row r="139" spans="1:8" x14ac:dyDescent="0.25">
      <c r="A139" s="10" t="s">
        <v>58</v>
      </c>
      <c r="B139" s="4" t="s">
        <v>28</v>
      </c>
      <c r="C139" s="4" t="s">
        <v>28</v>
      </c>
      <c r="D139">
        <v>0</v>
      </c>
      <c r="E139">
        <v>202102</v>
      </c>
      <c r="F139" s="16">
        <f>VLOOKUP(BASE_PQ[[#This Row],[Productor]],Tabla2[],3,0)</f>
        <v>10.552207428170988</v>
      </c>
      <c r="G139" s="17">
        <f>SUMIFS(BASE_PQ[Cantidad],BASE_PQ[Productor],BASE_PQ[[#This Row],[Productor]])/BASE_PQ[[#This Row],[Meta a alcanzar]]</f>
        <v>0</v>
      </c>
      <c r="H139" s="17">
        <f>VLOOKUP(BASE_PQ[[#This Row],[Productor]],Tabla2[],2,0)</f>
        <v>3.5038542396636299E-3</v>
      </c>
    </row>
    <row r="140" spans="1:8" x14ac:dyDescent="0.25">
      <c r="A140" s="10" t="s">
        <v>58</v>
      </c>
      <c r="B140" s="4" t="s">
        <v>27</v>
      </c>
      <c r="C140" s="4" t="s">
        <v>27</v>
      </c>
      <c r="D140">
        <v>0</v>
      </c>
      <c r="E140">
        <v>202102</v>
      </c>
      <c r="F140" s="16">
        <f>VLOOKUP(BASE_PQ[[#This Row],[Productor]],Tabla2[],3,0)</f>
        <v>10.552207428170988</v>
      </c>
      <c r="G140" s="17">
        <f>SUMIFS(BASE_PQ[Cantidad],BASE_PQ[Productor],BASE_PQ[[#This Row],[Productor]])/BASE_PQ[[#This Row],[Meta a alcanzar]]</f>
        <v>0</v>
      </c>
      <c r="H140" s="17">
        <f>VLOOKUP(BASE_PQ[[#This Row],[Productor]],Tabla2[],2,0)</f>
        <v>3.5038542396636299E-3</v>
      </c>
    </row>
    <row r="141" spans="1:8" x14ac:dyDescent="0.25">
      <c r="A141" s="10" t="s">
        <v>59</v>
      </c>
      <c r="B141" s="4" t="s">
        <v>28</v>
      </c>
      <c r="C141" s="4" t="s">
        <v>28</v>
      </c>
      <c r="D141">
        <v>0</v>
      </c>
      <c r="E141">
        <v>202102</v>
      </c>
      <c r="F141" s="16">
        <f>VLOOKUP(BASE_PQ[[#This Row],[Productor]],Tabla2[],3,0)</f>
        <v>133.73370707778557</v>
      </c>
      <c r="G141" s="17">
        <f>SUMIFS(BASE_PQ[Cantidad],BASE_PQ[Productor],BASE_PQ[[#This Row],[Productor]])/BASE_PQ[[#This Row],[Meta a alcanzar]]</f>
        <v>0.25423657762080926</v>
      </c>
      <c r="H141" s="17">
        <f>VLOOKUP(BASE_PQ[[#This Row],[Productor]],Tabla2[],2,0)</f>
        <v>6.9376313945339871E-2</v>
      </c>
    </row>
    <row r="142" spans="1:8" x14ac:dyDescent="0.25">
      <c r="A142" s="10" t="s">
        <v>59</v>
      </c>
      <c r="B142" s="4" t="s">
        <v>27</v>
      </c>
      <c r="C142" s="4" t="s">
        <v>27</v>
      </c>
      <c r="D142">
        <v>6</v>
      </c>
      <c r="E142">
        <v>202102</v>
      </c>
      <c r="F142" s="16">
        <f>VLOOKUP(BASE_PQ[[#This Row],[Productor]],Tabla2[],3,0)</f>
        <v>133.73370707778557</v>
      </c>
      <c r="G142" s="17">
        <f>SUMIFS(BASE_PQ[Cantidad],BASE_PQ[Productor],BASE_PQ[[#This Row],[Productor]])/BASE_PQ[[#This Row],[Meta a alcanzar]]</f>
        <v>0.25423657762080926</v>
      </c>
      <c r="H142" s="17">
        <f>VLOOKUP(BASE_PQ[[#This Row],[Productor]],Tabla2[],2,0)</f>
        <v>6.9376313945339871E-2</v>
      </c>
    </row>
    <row r="143" spans="1:8" x14ac:dyDescent="0.25">
      <c r="A143" s="10" t="s">
        <v>60</v>
      </c>
      <c r="B143" s="4" t="s">
        <v>28</v>
      </c>
      <c r="C143" s="4" t="s">
        <v>28</v>
      </c>
      <c r="D143">
        <v>0</v>
      </c>
      <c r="E143">
        <v>202102</v>
      </c>
      <c r="F143" s="16">
        <f>VLOOKUP(BASE_PQ[[#This Row],[Productor]],Tabla2[],3,0)</f>
        <v>298.84933426769442</v>
      </c>
      <c r="G143" s="17">
        <f>SUMIFS(BASE_PQ[Cantidad],BASE_PQ[Productor],BASE_PQ[[#This Row],[Productor]])/BASE_PQ[[#This Row],[Meta a alcanzar]]</f>
        <v>0.33796294125095561</v>
      </c>
      <c r="H143" s="17">
        <f>VLOOKUP(BASE_PQ[[#This Row],[Productor]],Tabla2[],2,0)</f>
        <v>0.15767344078486334</v>
      </c>
    </row>
    <row r="144" spans="1:8" x14ac:dyDescent="0.25">
      <c r="A144" s="10" t="s">
        <v>60</v>
      </c>
      <c r="B144" s="4" t="s">
        <v>27</v>
      </c>
      <c r="C144" s="4" t="s">
        <v>27</v>
      </c>
      <c r="D144">
        <v>36</v>
      </c>
      <c r="E144">
        <v>202102</v>
      </c>
      <c r="F144" s="16">
        <f>VLOOKUP(BASE_PQ[[#This Row],[Productor]],Tabla2[],3,0)</f>
        <v>298.84933426769442</v>
      </c>
      <c r="G144" s="17">
        <f>SUMIFS(BASE_PQ[Cantidad],BASE_PQ[Productor],BASE_PQ[[#This Row],[Productor]])/BASE_PQ[[#This Row],[Meta a alcanzar]]</f>
        <v>0.33796294125095561</v>
      </c>
      <c r="H144" s="17">
        <f>VLOOKUP(BASE_PQ[[#This Row],[Productor]],Tabla2[],2,0)</f>
        <v>0.15767344078486334</v>
      </c>
    </row>
    <row r="145" spans="1:8" x14ac:dyDescent="0.25">
      <c r="A145" s="10" t="s">
        <v>36</v>
      </c>
      <c r="B145" s="4" t="s">
        <v>28</v>
      </c>
      <c r="C145" s="4" t="s">
        <v>28</v>
      </c>
      <c r="D145">
        <v>2</v>
      </c>
      <c r="E145">
        <v>202103</v>
      </c>
      <c r="F145" s="16">
        <f>VLOOKUP(BASE_PQ[[#This Row],[Productor]],Tabla2[],3,0)</f>
        <v>61.659425367904696</v>
      </c>
      <c r="G145" s="17">
        <f>SUMIFS(BASE_PQ[Cantidad],BASE_PQ[Productor],BASE_PQ[[#This Row],[Productor]])/BASE_PQ[[#This Row],[Meta a alcanzar]]</f>
        <v>0.42167113697322361</v>
      </c>
      <c r="H145" s="17">
        <f>VLOOKUP(BASE_PQ[[#This Row],[Productor]],Tabla2[],2,0)</f>
        <v>3.0833917309039945E-2</v>
      </c>
    </row>
    <row r="146" spans="1:8" x14ac:dyDescent="0.25">
      <c r="A146" s="10" t="s">
        <v>36</v>
      </c>
      <c r="B146" s="4" t="s">
        <v>27</v>
      </c>
      <c r="C146" s="4" t="s">
        <v>27</v>
      </c>
      <c r="D146">
        <v>5</v>
      </c>
      <c r="E146">
        <v>202103</v>
      </c>
      <c r="F146" s="16">
        <f>VLOOKUP(BASE_PQ[[#This Row],[Productor]],Tabla2[],3,0)</f>
        <v>61.659425367904696</v>
      </c>
      <c r="G146" s="17">
        <f>SUMIFS(BASE_PQ[Cantidad],BASE_PQ[Productor],BASE_PQ[[#This Row],[Productor]])/BASE_PQ[[#This Row],[Meta a alcanzar]]</f>
        <v>0.42167113697322361</v>
      </c>
      <c r="H146" s="17">
        <f>VLOOKUP(BASE_PQ[[#This Row],[Productor]],Tabla2[],2,0)</f>
        <v>3.0833917309039945E-2</v>
      </c>
    </row>
    <row r="147" spans="1:8" x14ac:dyDescent="0.25">
      <c r="A147" s="10" t="s">
        <v>36</v>
      </c>
      <c r="B147" s="4" t="s">
        <v>29</v>
      </c>
      <c r="C147" s="4" t="s">
        <v>29</v>
      </c>
      <c r="D147">
        <v>0</v>
      </c>
      <c r="E147">
        <v>202103</v>
      </c>
      <c r="F147" s="16">
        <f>VLOOKUP(BASE_PQ[[#This Row],[Productor]],Tabla2[],3,0)</f>
        <v>61.659425367904696</v>
      </c>
      <c r="G147" s="17">
        <f>SUMIFS(BASE_PQ[Cantidad],BASE_PQ[Productor],BASE_PQ[[#This Row],[Productor]])/BASE_PQ[[#This Row],[Meta a alcanzar]]</f>
        <v>0.42167113697322361</v>
      </c>
      <c r="H147" s="17">
        <f>VLOOKUP(BASE_PQ[[#This Row],[Productor]],Tabla2[],2,0)</f>
        <v>3.0833917309039945E-2</v>
      </c>
    </row>
    <row r="148" spans="1:8" x14ac:dyDescent="0.25">
      <c r="A148" s="10" t="s">
        <v>36</v>
      </c>
      <c r="B148" s="4" t="s">
        <v>69</v>
      </c>
      <c r="C148" s="4" t="s">
        <v>69</v>
      </c>
      <c r="D148">
        <v>0</v>
      </c>
      <c r="E148">
        <v>202103</v>
      </c>
      <c r="F148" s="16">
        <f>VLOOKUP(BASE_PQ[[#This Row],[Productor]],Tabla2[],3,0)</f>
        <v>61.659425367904696</v>
      </c>
      <c r="G148" s="17">
        <f>SUMIFS(BASE_PQ[Cantidad],BASE_PQ[Productor],BASE_PQ[[#This Row],[Productor]])/BASE_PQ[[#This Row],[Meta a alcanzar]]</f>
        <v>0.42167113697322361</v>
      </c>
      <c r="H148" s="17">
        <f>VLOOKUP(BASE_PQ[[#This Row],[Productor]],Tabla2[],2,0)</f>
        <v>3.0833917309039945E-2</v>
      </c>
    </row>
    <row r="149" spans="1:8" x14ac:dyDescent="0.25">
      <c r="A149" s="10" t="s">
        <v>40</v>
      </c>
      <c r="B149" s="4" t="s">
        <v>28</v>
      </c>
      <c r="C149" s="4" t="s">
        <v>28</v>
      </c>
      <c r="D149">
        <v>4</v>
      </c>
      <c r="E149">
        <v>202103</v>
      </c>
      <c r="F149" s="16">
        <f>VLOOKUP(BASE_PQ[[#This Row],[Productor]],Tabla2[],3,0)</f>
        <v>17.104414856341975</v>
      </c>
      <c r="G149" s="17">
        <f>SUMIFS(BASE_PQ[Cantidad],BASE_PQ[Productor],BASE_PQ[[#This Row],[Productor]])/BASE_PQ[[#This Row],[Meta a alcanzar]]</f>
        <v>0.29232218944608329</v>
      </c>
      <c r="H149" s="17">
        <f>VLOOKUP(BASE_PQ[[#This Row],[Productor]],Tabla2[],2,0)</f>
        <v>7.0077084793272598E-3</v>
      </c>
    </row>
    <row r="150" spans="1:8" x14ac:dyDescent="0.25">
      <c r="A150" s="10" t="s">
        <v>40</v>
      </c>
      <c r="B150" s="4" t="s">
        <v>27</v>
      </c>
      <c r="C150" s="4" t="s">
        <v>27</v>
      </c>
      <c r="D150">
        <v>0</v>
      </c>
      <c r="E150">
        <v>202103</v>
      </c>
      <c r="F150" s="16">
        <f>VLOOKUP(BASE_PQ[[#This Row],[Productor]],Tabla2[],3,0)</f>
        <v>17.104414856341975</v>
      </c>
      <c r="G150" s="17">
        <f>SUMIFS(BASE_PQ[Cantidad],BASE_PQ[Productor],BASE_PQ[[#This Row],[Productor]])/BASE_PQ[[#This Row],[Meta a alcanzar]]</f>
        <v>0.29232218944608329</v>
      </c>
      <c r="H150" s="17">
        <f>VLOOKUP(BASE_PQ[[#This Row],[Productor]],Tabla2[],2,0)</f>
        <v>7.0077084793272598E-3</v>
      </c>
    </row>
    <row r="151" spans="1:8" x14ac:dyDescent="0.25">
      <c r="A151" s="10" t="s">
        <v>40</v>
      </c>
      <c r="B151" s="4" t="s">
        <v>29</v>
      </c>
      <c r="C151" s="4" t="s">
        <v>29</v>
      </c>
      <c r="D151">
        <v>0</v>
      </c>
      <c r="E151">
        <v>202103</v>
      </c>
      <c r="F151" s="16">
        <f>VLOOKUP(BASE_PQ[[#This Row],[Productor]],Tabla2[],3,0)</f>
        <v>17.104414856341975</v>
      </c>
      <c r="G151" s="17">
        <f>SUMIFS(BASE_PQ[Cantidad],BASE_PQ[Productor],BASE_PQ[[#This Row],[Productor]])/BASE_PQ[[#This Row],[Meta a alcanzar]]</f>
        <v>0.29232218944608329</v>
      </c>
      <c r="H151" s="17">
        <f>VLOOKUP(BASE_PQ[[#This Row],[Productor]],Tabla2[],2,0)</f>
        <v>7.0077084793272598E-3</v>
      </c>
    </row>
    <row r="152" spans="1:8" x14ac:dyDescent="0.25">
      <c r="A152" s="10" t="s">
        <v>40</v>
      </c>
      <c r="B152" s="4" t="s">
        <v>26</v>
      </c>
      <c r="C152" s="4" t="s">
        <v>26</v>
      </c>
      <c r="D152">
        <v>0</v>
      </c>
      <c r="E152">
        <v>202103</v>
      </c>
      <c r="F152" s="16">
        <f>VLOOKUP(BASE_PQ[[#This Row],[Productor]],Tabla2[],3,0)</f>
        <v>17.104414856341975</v>
      </c>
      <c r="G152" s="17">
        <f>SUMIFS(BASE_PQ[Cantidad],BASE_PQ[Productor],BASE_PQ[[#This Row],[Productor]])/BASE_PQ[[#This Row],[Meta a alcanzar]]</f>
        <v>0.29232218944608329</v>
      </c>
      <c r="H152" s="17">
        <f>VLOOKUP(BASE_PQ[[#This Row],[Productor]],Tabla2[],2,0)</f>
        <v>7.0077084793272598E-3</v>
      </c>
    </row>
    <row r="153" spans="1:8" x14ac:dyDescent="0.25">
      <c r="A153" s="10" t="s">
        <v>40</v>
      </c>
      <c r="B153" s="4" t="s">
        <v>69</v>
      </c>
      <c r="C153" s="4" t="s">
        <v>69</v>
      </c>
      <c r="D153">
        <v>0</v>
      </c>
      <c r="E153">
        <v>202103</v>
      </c>
      <c r="F153" s="16">
        <f>VLOOKUP(BASE_PQ[[#This Row],[Productor]],Tabla2[],3,0)</f>
        <v>17.104414856341975</v>
      </c>
      <c r="G153" s="17">
        <f>SUMIFS(BASE_PQ[Cantidad],BASE_PQ[Productor],BASE_PQ[[#This Row],[Productor]])/BASE_PQ[[#This Row],[Meta a alcanzar]]</f>
        <v>0.29232218944608329</v>
      </c>
      <c r="H153" s="17">
        <f>VLOOKUP(BASE_PQ[[#This Row],[Productor]],Tabla2[],2,0)</f>
        <v>7.0077084793272598E-3</v>
      </c>
    </row>
    <row r="154" spans="1:8" x14ac:dyDescent="0.25">
      <c r="A154" s="10" t="s">
        <v>56</v>
      </c>
      <c r="B154" s="4" t="s">
        <v>28</v>
      </c>
      <c r="C154" s="4" t="s">
        <v>28</v>
      </c>
      <c r="D154">
        <v>1</v>
      </c>
      <c r="E154">
        <v>202103</v>
      </c>
      <c r="F154" s="16">
        <f>VLOOKUP(BASE_PQ[[#This Row],[Productor]],Tabla2[],3,0)</f>
        <v>14.48353188507358</v>
      </c>
      <c r="G154" s="17">
        <f>SUMIFS(BASE_PQ[Cantidad],BASE_PQ[Productor],BASE_PQ[[#This Row],[Productor]])/BASE_PQ[[#This Row],[Meta a alcanzar]]</f>
        <v>0.27617573059802597</v>
      </c>
      <c r="H154" s="17">
        <f>VLOOKUP(BASE_PQ[[#This Row],[Productor]],Tabla2[],2,0)</f>
        <v>5.6061667834618077E-3</v>
      </c>
    </row>
    <row r="155" spans="1:8" x14ac:dyDescent="0.25">
      <c r="A155" s="10" t="s">
        <v>56</v>
      </c>
      <c r="B155" s="4" t="s">
        <v>27</v>
      </c>
      <c r="C155" s="4" t="s">
        <v>27</v>
      </c>
      <c r="D155">
        <v>0</v>
      </c>
      <c r="E155">
        <v>202103</v>
      </c>
      <c r="F155" s="16">
        <f>VLOOKUP(BASE_PQ[[#This Row],[Productor]],Tabla2[],3,0)</f>
        <v>14.48353188507358</v>
      </c>
      <c r="G155" s="17">
        <f>SUMIFS(BASE_PQ[Cantidad],BASE_PQ[Productor],BASE_PQ[[#This Row],[Productor]])/BASE_PQ[[#This Row],[Meta a alcanzar]]</f>
        <v>0.27617573059802597</v>
      </c>
      <c r="H155" s="17">
        <f>VLOOKUP(BASE_PQ[[#This Row],[Productor]],Tabla2[],2,0)</f>
        <v>5.6061667834618077E-3</v>
      </c>
    </row>
    <row r="156" spans="1:8" x14ac:dyDescent="0.25">
      <c r="A156" s="10" t="s">
        <v>56</v>
      </c>
      <c r="B156" s="4" t="s">
        <v>29</v>
      </c>
      <c r="C156" s="4" t="s">
        <v>29</v>
      </c>
      <c r="D156">
        <v>0</v>
      </c>
      <c r="E156">
        <v>202103</v>
      </c>
      <c r="F156" s="16">
        <f>VLOOKUP(BASE_PQ[[#This Row],[Productor]],Tabla2[],3,0)</f>
        <v>14.48353188507358</v>
      </c>
      <c r="G156" s="17">
        <f>SUMIFS(BASE_PQ[Cantidad],BASE_PQ[Productor],BASE_PQ[[#This Row],[Productor]])/BASE_PQ[[#This Row],[Meta a alcanzar]]</f>
        <v>0.27617573059802597</v>
      </c>
      <c r="H156" s="17">
        <f>VLOOKUP(BASE_PQ[[#This Row],[Productor]],Tabla2[],2,0)</f>
        <v>5.6061667834618077E-3</v>
      </c>
    </row>
    <row r="157" spans="1:8" x14ac:dyDescent="0.25">
      <c r="A157" s="10" t="s">
        <v>56</v>
      </c>
      <c r="B157" s="4" t="s">
        <v>26</v>
      </c>
      <c r="C157" s="4" t="s">
        <v>26</v>
      </c>
      <c r="D157">
        <v>0</v>
      </c>
      <c r="E157">
        <v>202103</v>
      </c>
      <c r="F157" s="16">
        <f>VLOOKUP(BASE_PQ[[#This Row],[Productor]],Tabla2[],3,0)</f>
        <v>14.48353188507358</v>
      </c>
      <c r="G157" s="17">
        <f>SUMIFS(BASE_PQ[Cantidad],BASE_PQ[Productor],BASE_PQ[[#This Row],[Productor]])/BASE_PQ[[#This Row],[Meta a alcanzar]]</f>
        <v>0.27617573059802597</v>
      </c>
      <c r="H157" s="17">
        <f>VLOOKUP(BASE_PQ[[#This Row],[Productor]],Tabla2[],2,0)</f>
        <v>5.6061667834618077E-3</v>
      </c>
    </row>
    <row r="158" spans="1:8" x14ac:dyDescent="0.25">
      <c r="A158" s="10" t="s">
        <v>56</v>
      </c>
      <c r="B158" s="4" t="s">
        <v>69</v>
      </c>
      <c r="C158" s="4" t="s">
        <v>69</v>
      </c>
      <c r="D158">
        <v>0</v>
      </c>
      <c r="E158">
        <v>202103</v>
      </c>
      <c r="F158" s="16">
        <f>VLOOKUP(BASE_PQ[[#This Row],[Productor]],Tabla2[],3,0)</f>
        <v>14.48353188507358</v>
      </c>
      <c r="G158" s="17">
        <f>SUMIFS(BASE_PQ[Cantidad],BASE_PQ[Productor],BASE_PQ[[#This Row],[Productor]])/BASE_PQ[[#This Row],[Meta a alcanzar]]</f>
        <v>0.27617573059802597</v>
      </c>
      <c r="H158" s="17">
        <f>VLOOKUP(BASE_PQ[[#This Row],[Productor]],Tabla2[],2,0)</f>
        <v>5.6061667834618077E-3</v>
      </c>
    </row>
    <row r="159" spans="1:8" x14ac:dyDescent="0.25">
      <c r="A159" s="10" t="s">
        <v>57</v>
      </c>
      <c r="B159" s="4" t="s">
        <v>28</v>
      </c>
      <c r="C159" s="4" t="s">
        <v>28</v>
      </c>
      <c r="D159">
        <v>1</v>
      </c>
      <c r="E159">
        <v>202103</v>
      </c>
      <c r="F159" s="16">
        <f>VLOOKUP(BASE_PQ[[#This Row],[Productor]],Tabla2[],3,0)</f>
        <v>11.862648913805186</v>
      </c>
      <c r="G159" s="17">
        <f>SUMIFS(BASE_PQ[Cantidad],BASE_PQ[Productor],BASE_PQ[[#This Row],[Productor]])/BASE_PQ[[#This Row],[Meta a alcanzar]]</f>
        <v>0.25289461247637052</v>
      </c>
      <c r="H159" s="17">
        <f>VLOOKUP(BASE_PQ[[#This Row],[Productor]],Tabla2[],2,0)</f>
        <v>4.2046250875963564E-3</v>
      </c>
    </row>
    <row r="160" spans="1:8" x14ac:dyDescent="0.25">
      <c r="A160" s="10" t="s">
        <v>57</v>
      </c>
      <c r="B160" s="4" t="s">
        <v>27</v>
      </c>
      <c r="C160" s="4" t="s">
        <v>27</v>
      </c>
      <c r="D160">
        <v>0</v>
      </c>
      <c r="E160">
        <v>202103</v>
      </c>
      <c r="F160" s="16">
        <f>VLOOKUP(BASE_PQ[[#This Row],[Productor]],Tabla2[],3,0)</f>
        <v>11.862648913805186</v>
      </c>
      <c r="G160" s="17">
        <f>SUMIFS(BASE_PQ[Cantidad],BASE_PQ[Productor],BASE_PQ[[#This Row],[Productor]])/BASE_PQ[[#This Row],[Meta a alcanzar]]</f>
        <v>0.25289461247637052</v>
      </c>
      <c r="H160" s="17">
        <f>VLOOKUP(BASE_PQ[[#This Row],[Productor]],Tabla2[],2,0)</f>
        <v>4.2046250875963564E-3</v>
      </c>
    </row>
    <row r="161" spans="1:8" x14ac:dyDescent="0.25">
      <c r="A161" s="10" t="s">
        <v>57</v>
      </c>
      <c r="B161" s="4" t="s">
        <v>29</v>
      </c>
      <c r="C161" s="4" t="s">
        <v>29</v>
      </c>
      <c r="D161">
        <v>0</v>
      </c>
      <c r="E161">
        <v>202103</v>
      </c>
      <c r="F161" s="16">
        <f>VLOOKUP(BASE_PQ[[#This Row],[Productor]],Tabla2[],3,0)</f>
        <v>11.862648913805186</v>
      </c>
      <c r="G161" s="17">
        <f>SUMIFS(BASE_PQ[Cantidad],BASE_PQ[Productor],BASE_PQ[[#This Row],[Productor]])/BASE_PQ[[#This Row],[Meta a alcanzar]]</f>
        <v>0.25289461247637052</v>
      </c>
      <c r="H161" s="17">
        <f>VLOOKUP(BASE_PQ[[#This Row],[Productor]],Tabla2[],2,0)</f>
        <v>4.2046250875963564E-3</v>
      </c>
    </row>
    <row r="162" spans="1:8" x14ac:dyDescent="0.25">
      <c r="A162" s="10" t="s">
        <v>57</v>
      </c>
      <c r="B162" s="4" t="s">
        <v>26</v>
      </c>
      <c r="C162" s="4" t="s">
        <v>26</v>
      </c>
      <c r="D162">
        <v>0</v>
      </c>
      <c r="E162">
        <v>202103</v>
      </c>
      <c r="F162" s="16">
        <f>VLOOKUP(BASE_PQ[[#This Row],[Productor]],Tabla2[],3,0)</f>
        <v>11.862648913805186</v>
      </c>
      <c r="G162" s="17">
        <f>SUMIFS(BASE_PQ[Cantidad],BASE_PQ[Productor],BASE_PQ[[#This Row],[Productor]])/BASE_PQ[[#This Row],[Meta a alcanzar]]</f>
        <v>0.25289461247637052</v>
      </c>
      <c r="H162" s="17">
        <f>VLOOKUP(BASE_PQ[[#This Row],[Productor]],Tabla2[],2,0)</f>
        <v>4.2046250875963564E-3</v>
      </c>
    </row>
    <row r="163" spans="1:8" x14ac:dyDescent="0.25">
      <c r="A163" s="10" t="s">
        <v>57</v>
      </c>
      <c r="B163" s="4" t="s">
        <v>69</v>
      </c>
      <c r="C163" s="4" t="s">
        <v>69</v>
      </c>
      <c r="D163">
        <v>0</v>
      </c>
      <c r="E163">
        <v>202103</v>
      </c>
      <c r="F163" s="16">
        <f>VLOOKUP(BASE_PQ[[#This Row],[Productor]],Tabla2[],3,0)</f>
        <v>11.862648913805186</v>
      </c>
      <c r="G163" s="17">
        <f>SUMIFS(BASE_PQ[Cantidad],BASE_PQ[Productor],BASE_PQ[[#This Row],[Productor]])/BASE_PQ[[#This Row],[Meta a alcanzar]]</f>
        <v>0.25289461247637052</v>
      </c>
      <c r="H163" s="17">
        <f>VLOOKUP(BASE_PQ[[#This Row],[Productor]],Tabla2[],2,0)</f>
        <v>4.2046250875963564E-3</v>
      </c>
    </row>
    <row r="164" spans="1:8" x14ac:dyDescent="0.25">
      <c r="A164" s="10" t="s">
        <v>59</v>
      </c>
      <c r="B164" s="4" t="s">
        <v>28</v>
      </c>
      <c r="C164" s="4" t="s">
        <v>28</v>
      </c>
      <c r="D164">
        <v>2</v>
      </c>
      <c r="E164">
        <v>202103</v>
      </c>
      <c r="F164" s="16">
        <f>VLOOKUP(BASE_PQ[[#This Row],[Productor]],Tabla2[],3,0)</f>
        <v>133.73370707778557</v>
      </c>
      <c r="G164" s="17">
        <f>SUMIFS(BASE_PQ[Cantidad],BASE_PQ[Productor],BASE_PQ[[#This Row],[Productor]])/BASE_PQ[[#This Row],[Meta a alcanzar]]</f>
        <v>0.25423657762080926</v>
      </c>
      <c r="H164" s="17">
        <f>VLOOKUP(BASE_PQ[[#This Row],[Productor]],Tabla2[],2,0)</f>
        <v>6.9376313945339871E-2</v>
      </c>
    </row>
    <row r="165" spans="1:8" x14ac:dyDescent="0.25">
      <c r="A165" s="10" t="s">
        <v>59</v>
      </c>
      <c r="B165" s="4" t="s">
        <v>27</v>
      </c>
      <c r="C165" s="4" t="s">
        <v>27</v>
      </c>
      <c r="D165">
        <v>4</v>
      </c>
      <c r="E165">
        <v>202103</v>
      </c>
      <c r="F165" s="16">
        <f>VLOOKUP(BASE_PQ[[#This Row],[Productor]],Tabla2[],3,0)</f>
        <v>133.73370707778557</v>
      </c>
      <c r="G165" s="17">
        <f>SUMIFS(BASE_PQ[Cantidad],BASE_PQ[Productor],BASE_PQ[[#This Row],[Productor]])/BASE_PQ[[#This Row],[Meta a alcanzar]]</f>
        <v>0.25423657762080926</v>
      </c>
      <c r="H165" s="17">
        <f>VLOOKUP(BASE_PQ[[#This Row],[Productor]],Tabla2[],2,0)</f>
        <v>6.9376313945339871E-2</v>
      </c>
    </row>
    <row r="166" spans="1:8" x14ac:dyDescent="0.25">
      <c r="A166" s="10" t="s">
        <v>59</v>
      </c>
      <c r="B166" s="4" t="s">
        <v>29</v>
      </c>
      <c r="C166" s="4" t="s">
        <v>29</v>
      </c>
      <c r="D166">
        <v>2</v>
      </c>
      <c r="E166">
        <v>202103</v>
      </c>
      <c r="F166" s="16">
        <f>VLOOKUP(BASE_PQ[[#This Row],[Productor]],Tabla2[],3,0)</f>
        <v>133.73370707778557</v>
      </c>
      <c r="G166" s="17">
        <f>SUMIFS(BASE_PQ[Cantidad],BASE_PQ[Productor],BASE_PQ[[#This Row],[Productor]])/BASE_PQ[[#This Row],[Meta a alcanzar]]</f>
        <v>0.25423657762080926</v>
      </c>
      <c r="H166" s="17">
        <f>VLOOKUP(BASE_PQ[[#This Row],[Productor]],Tabla2[],2,0)</f>
        <v>6.9376313945339871E-2</v>
      </c>
    </row>
    <row r="167" spans="1:8" x14ac:dyDescent="0.25">
      <c r="A167" s="10" t="s">
        <v>59</v>
      </c>
      <c r="B167" s="4" t="s">
        <v>26</v>
      </c>
      <c r="C167" s="4" t="s">
        <v>26</v>
      </c>
      <c r="D167">
        <v>0</v>
      </c>
      <c r="E167">
        <v>202103</v>
      </c>
      <c r="F167" s="16">
        <f>VLOOKUP(BASE_PQ[[#This Row],[Productor]],Tabla2[],3,0)</f>
        <v>133.73370707778557</v>
      </c>
      <c r="G167" s="17">
        <f>SUMIFS(BASE_PQ[Cantidad],BASE_PQ[Productor],BASE_PQ[[#This Row],[Productor]])/BASE_PQ[[#This Row],[Meta a alcanzar]]</f>
        <v>0.25423657762080926</v>
      </c>
      <c r="H167" s="17">
        <f>VLOOKUP(BASE_PQ[[#This Row],[Productor]],Tabla2[],2,0)</f>
        <v>6.9376313945339871E-2</v>
      </c>
    </row>
    <row r="168" spans="1:8" x14ac:dyDescent="0.25">
      <c r="A168" s="10" t="s">
        <v>59</v>
      </c>
      <c r="B168" s="4" t="s">
        <v>69</v>
      </c>
      <c r="C168" s="4" t="s">
        <v>69</v>
      </c>
      <c r="D168">
        <v>1</v>
      </c>
      <c r="E168">
        <v>202103</v>
      </c>
      <c r="F168" s="16">
        <f>VLOOKUP(BASE_PQ[[#This Row],[Productor]],Tabla2[],3,0)</f>
        <v>133.73370707778557</v>
      </c>
      <c r="G168" s="17">
        <f>SUMIFS(BASE_PQ[Cantidad],BASE_PQ[Productor],BASE_PQ[[#This Row],[Productor]])/BASE_PQ[[#This Row],[Meta a alcanzar]]</f>
        <v>0.25423657762080926</v>
      </c>
      <c r="H168" s="17">
        <f>VLOOKUP(BASE_PQ[[#This Row],[Productor]],Tabla2[],2,0)</f>
        <v>6.9376313945339871E-2</v>
      </c>
    </row>
    <row r="169" spans="1:8" x14ac:dyDescent="0.25">
      <c r="A169" s="10" t="s">
        <v>60</v>
      </c>
      <c r="B169" s="4" t="s">
        <v>27</v>
      </c>
      <c r="C169" s="4" t="s">
        <v>27</v>
      </c>
      <c r="D169">
        <v>17</v>
      </c>
      <c r="E169">
        <v>202103</v>
      </c>
      <c r="F169" s="16">
        <f>VLOOKUP(BASE_PQ[[#This Row],[Productor]],Tabla2[],3,0)</f>
        <v>298.84933426769442</v>
      </c>
      <c r="G169" s="17">
        <f>SUMIFS(BASE_PQ[Cantidad],BASE_PQ[Productor],BASE_PQ[[#This Row],[Productor]])/BASE_PQ[[#This Row],[Meta a alcanzar]]</f>
        <v>0.33796294125095561</v>
      </c>
      <c r="H169" s="17">
        <f>VLOOKUP(BASE_PQ[[#This Row],[Productor]],Tabla2[],2,0)</f>
        <v>0.15767344078486334</v>
      </c>
    </row>
    <row r="170" spans="1:8" x14ac:dyDescent="0.25">
      <c r="A170" s="10" t="s">
        <v>66</v>
      </c>
      <c r="B170" s="4" t="s">
        <v>28</v>
      </c>
      <c r="C170" s="4" t="s">
        <v>28</v>
      </c>
      <c r="D170">
        <v>0</v>
      </c>
      <c r="E170">
        <v>202101</v>
      </c>
      <c r="F170" s="16">
        <f>VLOOKUP(BASE_PQ[[#This Row],[Productor]],Tabla2[],3,0)</f>
        <v>26.27750525578136</v>
      </c>
      <c r="G170" s="17">
        <f>SUMIFS(BASE_PQ[Cantidad],BASE_PQ[Productor],BASE_PQ[[#This Row],[Productor]])/BASE_PQ[[#This Row],[Meta a alcanzar]]</f>
        <v>0.38055362952690808</v>
      </c>
      <c r="H170" s="17">
        <f>VLOOKUP(BASE_PQ[[#This Row],[Productor]],Tabla2[],2,0)</f>
        <v>1.1913104414856343E-2</v>
      </c>
    </row>
    <row r="171" spans="1:8" x14ac:dyDescent="0.25">
      <c r="A171" s="10" t="s">
        <v>66</v>
      </c>
      <c r="B171" s="4" t="s">
        <v>27</v>
      </c>
      <c r="C171" s="4" t="s">
        <v>27</v>
      </c>
      <c r="D171">
        <v>4</v>
      </c>
      <c r="E171">
        <v>202101</v>
      </c>
      <c r="F171" s="16">
        <f>VLOOKUP(BASE_PQ[[#This Row],[Productor]],Tabla2[],3,0)</f>
        <v>26.27750525578136</v>
      </c>
      <c r="G171" s="17">
        <f>SUMIFS(BASE_PQ[Cantidad],BASE_PQ[Productor],BASE_PQ[[#This Row],[Productor]])/BASE_PQ[[#This Row],[Meta a alcanzar]]</f>
        <v>0.38055362952690808</v>
      </c>
      <c r="H171" s="17">
        <f>VLOOKUP(BASE_PQ[[#This Row],[Productor]],Tabla2[],2,0)</f>
        <v>1.1913104414856343E-2</v>
      </c>
    </row>
    <row r="172" spans="1:8" x14ac:dyDescent="0.25">
      <c r="A172" s="10" t="s">
        <v>66</v>
      </c>
      <c r="B172" s="4" t="s">
        <v>28</v>
      </c>
      <c r="C172" s="4" t="s">
        <v>28</v>
      </c>
      <c r="D172">
        <v>0</v>
      </c>
      <c r="E172">
        <v>202102</v>
      </c>
      <c r="F172" s="16">
        <f>VLOOKUP(BASE_PQ[[#This Row],[Productor]],Tabla2[],3,0)</f>
        <v>26.27750525578136</v>
      </c>
      <c r="G172" s="17">
        <f>SUMIFS(BASE_PQ[Cantidad],BASE_PQ[Productor],BASE_PQ[[#This Row],[Productor]])/BASE_PQ[[#This Row],[Meta a alcanzar]]</f>
        <v>0.38055362952690808</v>
      </c>
      <c r="H172" s="17">
        <f>VLOOKUP(BASE_PQ[[#This Row],[Productor]],Tabla2[],2,0)</f>
        <v>1.1913104414856343E-2</v>
      </c>
    </row>
    <row r="173" spans="1:8" x14ac:dyDescent="0.25">
      <c r="A173" s="10" t="s">
        <v>66</v>
      </c>
      <c r="B173" s="4" t="s">
        <v>27</v>
      </c>
      <c r="C173" s="4" t="s">
        <v>27</v>
      </c>
      <c r="D173">
        <v>5</v>
      </c>
      <c r="E173">
        <v>202102</v>
      </c>
      <c r="F173" s="16">
        <f>VLOOKUP(BASE_PQ[[#This Row],[Productor]],Tabla2[],3,0)</f>
        <v>26.27750525578136</v>
      </c>
      <c r="G173" s="17">
        <f>SUMIFS(BASE_PQ[Cantidad],BASE_PQ[Productor],BASE_PQ[[#This Row],[Productor]])/BASE_PQ[[#This Row],[Meta a alcanzar]]</f>
        <v>0.38055362952690808</v>
      </c>
      <c r="H173" s="17">
        <f>VLOOKUP(BASE_PQ[[#This Row],[Productor]],Tabla2[],2,0)</f>
        <v>1.1913104414856343E-2</v>
      </c>
    </row>
    <row r="174" spans="1:8" x14ac:dyDescent="0.25">
      <c r="A174" s="10" t="s">
        <v>66</v>
      </c>
      <c r="B174" s="4" t="s">
        <v>28</v>
      </c>
      <c r="C174" s="4" t="s">
        <v>28</v>
      </c>
      <c r="D174">
        <v>0</v>
      </c>
      <c r="E174">
        <v>202103</v>
      </c>
      <c r="F174" s="16">
        <f>VLOOKUP(BASE_PQ[[#This Row],[Productor]],Tabla2[],3,0)</f>
        <v>26.27750525578136</v>
      </c>
      <c r="G174" s="17">
        <f>SUMIFS(BASE_PQ[Cantidad],BASE_PQ[Productor],BASE_PQ[[#This Row],[Productor]])/BASE_PQ[[#This Row],[Meta a alcanzar]]</f>
        <v>0.38055362952690808</v>
      </c>
      <c r="H174" s="17">
        <f>VLOOKUP(BASE_PQ[[#This Row],[Productor]],Tabla2[],2,0)</f>
        <v>1.1913104414856343E-2</v>
      </c>
    </row>
    <row r="175" spans="1:8" x14ac:dyDescent="0.25">
      <c r="A175" s="10" t="s">
        <v>66</v>
      </c>
      <c r="B175" s="4" t="s">
        <v>27</v>
      </c>
      <c r="C175" s="4" t="s">
        <v>27</v>
      </c>
      <c r="D175">
        <v>1</v>
      </c>
      <c r="E175">
        <v>202103</v>
      </c>
      <c r="F175" s="16">
        <f>VLOOKUP(BASE_PQ[[#This Row],[Productor]],Tabla2[],3,0)</f>
        <v>26.27750525578136</v>
      </c>
      <c r="G175" s="17">
        <f>SUMIFS(BASE_PQ[Cantidad],BASE_PQ[Productor],BASE_PQ[[#This Row],[Productor]])/BASE_PQ[[#This Row],[Meta a alcanzar]]</f>
        <v>0.38055362952690808</v>
      </c>
      <c r="H175" s="17">
        <f>VLOOKUP(BASE_PQ[[#This Row],[Productor]],Tabla2[],2,0)</f>
        <v>1.1913104414856343E-2</v>
      </c>
    </row>
    <row r="176" spans="1:8" x14ac:dyDescent="0.25">
      <c r="A176" s="10" t="s">
        <v>67</v>
      </c>
      <c r="B176" s="4" t="s">
        <v>28</v>
      </c>
      <c r="C176" s="4" t="s">
        <v>28</v>
      </c>
      <c r="D176">
        <v>0</v>
      </c>
      <c r="E176">
        <v>202101</v>
      </c>
      <c r="F176" s="16">
        <f>VLOOKUP(BASE_PQ[[#This Row],[Productor]],Tabla2[],3,0)</f>
        <v>24.96706377014716</v>
      </c>
      <c r="G176" s="17">
        <f>SUMIFS(BASE_PQ[Cantidad],BASE_PQ[Productor],BASE_PQ[[#This Row],[Productor]])/BASE_PQ[[#This Row],[Meta a alcanzar]]</f>
        <v>0.52068597732120803</v>
      </c>
      <c r="H176" s="17">
        <f>VLOOKUP(BASE_PQ[[#This Row],[Productor]],Tabla2[],2,0)</f>
        <v>1.1212333566923615E-2</v>
      </c>
    </row>
    <row r="177" spans="1:8" x14ac:dyDescent="0.25">
      <c r="A177" s="10" t="s">
        <v>67</v>
      </c>
      <c r="B177" s="4" t="s">
        <v>27</v>
      </c>
      <c r="C177" s="4" t="s">
        <v>27</v>
      </c>
      <c r="D177">
        <v>0</v>
      </c>
      <c r="E177">
        <v>202101</v>
      </c>
      <c r="F177" s="16">
        <f>VLOOKUP(BASE_PQ[[#This Row],[Productor]],Tabla2[],3,0)</f>
        <v>24.96706377014716</v>
      </c>
      <c r="G177" s="17">
        <f>SUMIFS(BASE_PQ[Cantidad],BASE_PQ[Productor],BASE_PQ[[#This Row],[Productor]])/BASE_PQ[[#This Row],[Meta a alcanzar]]</f>
        <v>0.52068597732120803</v>
      </c>
      <c r="H177" s="17">
        <f>VLOOKUP(BASE_PQ[[#This Row],[Productor]],Tabla2[],2,0)</f>
        <v>1.1212333566923615E-2</v>
      </c>
    </row>
    <row r="178" spans="1:8" x14ac:dyDescent="0.25">
      <c r="A178" s="10" t="s">
        <v>67</v>
      </c>
      <c r="B178" s="4" t="s">
        <v>29</v>
      </c>
      <c r="C178" s="4" t="s">
        <v>29</v>
      </c>
      <c r="D178">
        <v>0</v>
      </c>
      <c r="E178">
        <v>202101</v>
      </c>
      <c r="F178" s="16">
        <f>VLOOKUP(BASE_PQ[[#This Row],[Productor]],Tabla2[],3,0)</f>
        <v>24.96706377014716</v>
      </c>
      <c r="G178" s="17">
        <f>SUMIFS(BASE_PQ[Cantidad],BASE_PQ[Productor],BASE_PQ[[#This Row],[Productor]])/BASE_PQ[[#This Row],[Meta a alcanzar]]</f>
        <v>0.52068597732120803</v>
      </c>
      <c r="H178" s="17">
        <f>VLOOKUP(BASE_PQ[[#This Row],[Productor]],Tabla2[],2,0)</f>
        <v>1.1212333566923615E-2</v>
      </c>
    </row>
    <row r="179" spans="1:8" x14ac:dyDescent="0.25">
      <c r="A179" s="10" t="s">
        <v>67</v>
      </c>
      <c r="B179" s="4" t="s">
        <v>26</v>
      </c>
      <c r="C179" s="4" t="s">
        <v>26</v>
      </c>
      <c r="D179">
        <v>0</v>
      </c>
      <c r="E179">
        <v>202101</v>
      </c>
      <c r="F179" s="16">
        <f>VLOOKUP(BASE_PQ[[#This Row],[Productor]],Tabla2[],3,0)</f>
        <v>24.96706377014716</v>
      </c>
      <c r="G179" s="17">
        <f>SUMIFS(BASE_PQ[Cantidad],BASE_PQ[Productor],BASE_PQ[[#This Row],[Productor]])/BASE_PQ[[#This Row],[Meta a alcanzar]]</f>
        <v>0.52068597732120803</v>
      </c>
      <c r="H179" s="17">
        <f>VLOOKUP(BASE_PQ[[#This Row],[Productor]],Tabla2[],2,0)</f>
        <v>1.1212333566923615E-2</v>
      </c>
    </row>
    <row r="180" spans="1:8" x14ac:dyDescent="0.25">
      <c r="A180" s="10" t="s">
        <v>67</v>
      </c>
      <c r="B180" s="4" t="s">
        <v>69</v>
      </c>
      <c r="C180" s="4" t="s">
        <v>69</v>
      </c>
      <c r="D180">
        <v>0</v>
      </c>
      <c r="E180">
        <v>202101</v>
      </c>
      <c r="F180" s="16">
        <f>VLOOKUP(BASE_PQ[[#This Row],[Productor]],Tabla2[],3,0)</f>
        <v>24.96706377014716</v>
      </c>
      <c r="G180" s="17">
        <f>SUMIFS(BASE_PQ[Cantidad],BASE_PQ[Productor],BASE_PQ[[#This Row],[Productor]])/BASE_PQ[[#This Row],[Meta a alcanzar]]</f>
        <v>0.52068597732120803</v>
      </c>
      <c r="H180" s="17">
        <f>VLOOKUP(BASE_PQ[[#This Row],[Productor]],Tabla2[],2,0)</f>
        <v>1.1212333566923615E-2</v>
      </c>
    </row>
    <row r="181" spans="1:8" x14ac:dyDescent="0.25">
      <c r="A181" s="10" t="s">
        <v>67</v>
      </c>
      <c r="B181" s="4" t="s">
        <v>28</v>
      </c>
      <c r="C181" s="4" t="s">
        <v>28</v>
      </c>
      <c r="D181">
        <v>0</v>
      </c>
      <c r="E181">
        <v>202102</v>
      </c>
      <c r="F181" s="16">
        <f>VLOOKUP(BASE_PQ[[#This Row],[Productor]],Tabla2[],3,0)</f>
        <v>24.96706377014716</v>
      </c>
      <c r="G181" s="17">
        <f>SUMIFS(BASE_PQ[Cantidad],BASE_PQ[Productor],BASE_PQ[[#This Row],[Productor]])/BASE_PQ[[#This Row],[Meta a alcanzar]]</f>
        <v>0.52068597732120803</v>
      </c>
      <c r="H181" s="17">
        <f>VLOOKUP(BASE_PQ[[#This Row],[Productor]],Tabla2[],2,0)</f>
        <v>1.1212333566923615E-2</v>
      </c>
    </row>
    <row r="182" spans="1:8" x14ac:dyDescent="0.25">
      <c r="A182" s="10" t="s">
        <v>67</v>
      </c>
      <c r="B182" s="4" t="s">
        <v>27</v>
      </c>
      <c r="C182" s="4" t="s">
        <v>27</v>
      </c>
      <c r="D182">
        <v>13</v>
      </c>
      <c r="E182">
        <v>202102</v>
      </c>
      <c r="F182" s="16">
        <f>VLOOKUP(BASE_PQ[[#This Row],[Productor]],Tabla2[],3,0)</f>
        <v>24.96706377014716</v>
      </c>
      <c r="G182" s="17">
        <f>SUMIFS(BASE_PQ[Cantidad],BASE_PQ[Productor],BASE_PQ[[#This Row],[Productor]])/BASE_PQ[[#This Row],[Meta a alcanzar]]</f>
        <v>0.52068597732120803</v>
      </c>
      <c r="H182" s="17">
        <f>VLOOKUP(BASE_PQ[[#This Row],[Productor]],Tabla2[],2,0)</f>
        <v>1.1212333566923615E-2</v>
      </c>
    </row>
    <row r="183" spans="1:8" x14ac:dyDescent="0.25">
      <c r="A183" s="10" t="s">
        <v>67</v>
      </c>
      <c r="B183" s="4" t="s">
        <v>29</v>
      </c>
      <c r="C183" s="4" t="s">
        <v>29</v>
      </c>
      <c r="D183">
        <v>0</v>
      </c>
      <c r="E183">
        <v>202102</v>
      </c>
      <c r="F183" s="16">
        <f>VLOOKUP(BASE_PQ[[#This Row],[Productor]],Tabla2[],3,0)</f>
        <v>24.96706377014716</v>
      </c>
      <c r="G183" s="17">
        <f>SUMIFS(BASE_PQ[Cantidad],BASE_PQ[Productor],BASE_PQ[[#This Row],[Productor]])/BASE_PQ[[#This Row],[Meta a alcanzar]]</f>
        <v>0.52068597732120803</v>
      </c>
      <c r="H183" s="17">
        <f>VLOOKUP(BASE_PQ[[#This Row],[Productor]],Tabla2[],2,0)</f>
        <v>1.1212333566923615E-2</v>
      </c>
    </row>
    <row r="184" spans="1:8" x14ac:dyDescent="0.25">
      <c r="A184" s="10" t="s">
        <v>67</v>
      </c>
      <c r="B184" s="4" t="s">
        <v>26</v>
      </c>
      <c r="C184" s="4" t="s">
        <v>26</v>
      </c>
      <c r="D184">
        <v>0</v>
      </c>
      <c r="E184">
        <v>202102</v>
      </c>
      <c r="F184" s="16">
        <f>VLOOKUP(BASE_PQ[[#This Row],[Productor]],Tabla2[],3,0)</f>
        <v>24.96706377014716</v>
      </c>
      <c r="G184" s="17">
        <f>SUMIFS(BASE_PQ[Cantidad],BASE_PQ[Productor],BASE_PQ[[#This Row],[Productor]])/BASE_PQ[[#This Row],[Meta a alcanzar]]</f>
        <v>0.52068597732120803</v>
      </c>
      <c r="H184" s="17">
        <f>VLOOKUP(BASE_PQ[[#This Row],[Productor]],Tabla2[],2,0)</f>
        <v>1.1212333566923615E-2</v>
      </c>
    </row>
    <row r="185" spans="1:8" x14ac:dyDescent="0.25">
      <c r="A185" s="10" t="s">
        <v>67</v>
      </c>
      <c r="B185" s="4" t="s">
        <v>69</v>
      </c>
      <c r="C185" s="4" t="s">
        <v>69</v>
      </c>
      <c r="D185">
        <v>0</v>
      </c>
      <c r="E185">
        <v>202102</v>
      </c>
      <c r="F185" s="16">
        <f>VLOOKUP(BASE_PQ[[#This Row],[Productor]],Tabla2[],3,0)</f>
        <v>24.96706377014716</v>
      </c>
      <c r="G185" s="17">
        <f>SUMIFS(BASE_PQ[Cantidad],BASE_PQ[Productor],BASE_PQ[[#This Row],[Productor]])/BASE_PQ[[#This Row],[Meta a alcanzar]]</f>
        <v>0.52068597732120803</v>
      </c>
      <c r="H185" s="17">
        <f>VLOOKUP(BASE_PQ[[#This Row],[Productor]],Tabla2[],2,0)</f>
        <v>1.1212333566923615E-2</v>
      </c>
    </row>
    <row r="186" spans="1:8" x14ac:dyDescent="0.25">
      <c r="A186" s="10" t="s">
        <v>67</v>
      </c>
      <c r="B186" s="4" t="s">
        <v>28</v>
      </c>
      <c r="C186" s="4" t="s">
        <v>28</v>
      </c>
      <c r="D186">
        <v>0</v>
      </c>
      <c r="E186">
        <v>202103</v>
      </c>
      <c r="F186" s="16">
        <f>VLOOKUP(BASE_PQ[[#This Row],[Productor]],Tabla2[],3,0)</f>
        <v>24.96706377014716</v>
      </c>
      <c r="G186" s="17">
        <f>SUMIFS(BASE_PQ[Cantidad],BASE_PQ[Productor],BASE_PQ[[#This Row],[Productor]])/BASE_PQ[[#This Row],[Meta a alcanzar]]</f>
        <v>0.52068597732120803</v>
      </c>
      <c r="H186" s="17">
        <f>VLOOKUP(BASE_PQ[[#This Row],[Productor]],Tabla2[],2,0)</f>
        <v>1.1212333566923615E-2</v>
      </c>
    </row>
    <row r="187" spans="1:8" x14ac:dyDescent="0.25">
      <c r="A187" s="10" t="s">
        <v>67</v>
      </c>
      <c r="B187" s="4" t="s">
        <v>29</v>
      </c>
      <c r="C187" s="4" t="s">
        <v>29</v>
      </c>
      <c r="D187">
        <v>0</v>
      </c>
      <c r="E187">
        <v>202103</v>
      </c>
      <c r="F187" s="16">
        <f>VLOOKUP(BASE_PQ[[#This Row],[Productor]],Tabla2[],3,0)</f>
        <v>24.96706377014716</v>
      </c>
      <c r="G187" s="17">
        <f>SUMIFS(BASE_PQ[Cantidad],BASE_PQ[Productor],BASE_PQ[[#This Row],[Productor]])/BASE_PQ[[#This Row],[Meta a alcanzar]]</f>
        <v>0.52068597732120803</v>
      </c>
      <c r="H187" s="17">
        <f>VLOOKUP(BASE_PQ[[#This Row],[Productor]],Tabla2[],2,0)</f>
        <v>1.1212333566923615E-2</v>
      </c>
    </row>
    <row r="188" spans="1:8" x14ac:dyDescent="0.25">
      <c r="A188" s="10" t="s">
        <v>67</v>
      </c>
      <c r="B188" s="4" t="s">
        <v>26</v>
      </c>
      <c r="C188" s="4" t="s">
        <v>26</v>
      </c>
      <c r="D188">
        <v>0</v>
      </c>
      <c r="E188">
        <v>202103</v>
      </c>
      <c r="F188" s="16">
        <f>VLOOKUP(BASE_PQ[[#This Row],[Productor]],Tabla2[],3,0)</f>
        <v>24.96706377014716</v>
      </c>
      <c r="G188" s="17">
        <f>SUMIFS(BASE_PQ[Cantidad],BASE_PQ[Productor],BASE_PQ[[#This Row],[Productor]])/BASE_PQ[[#This Row],[Meta a alcanzar]]</f>
        <v>0.52068597732120803</v>
      </c>
      <c r="H188" s="17">
        <f>VLOOKUP(BASE_PQ[[#This Row],[Productor]],Tabla2[],2,0)</f>
        <v>1.1212333566923615E-2</v>
      </c>
    </row>
    <row r="189" spans="1:8" x14ac:dyDescent="0.25">
      <c r="A189" s="10" t="s">
        <v>67</v>
      </c>
      <c r="B189" s="4" t="s">
        <v>69</v>
      </c>
      <c r="C189" s="4" t="s">
        <v>69</v>
      </c>
      <c r="D189">
        <v>0</v>
      </c>
      <c r="E189">
        <v>202103</v>
      </c>
      <c r="F189" s="16">
        <f>VLOOKUP(BASE_PQ[[#This Row],[Productor]],Tabla2[],3,0)</f>
        <v>24.96706377014716</v>
      </c>
      <c r="G189" s="17">
        <f>SUMIFS(BASE_PQ[Cantidad],BASE_PQ[Productor],BASE_PQ[[#This Row],[Productor]])/BASE_PQ[[#This Row],[Meta a alcanzar]]</f>
        <v>0.52068597732120803</v>
      </c>
      <c r="H189" s="17">
        <f>VLOOKUP(BASE_PQ[[#This Row],[Productor]],Tabla2[],2,0)</f>
        <v>1.1212333566923615E-2</v>
      </c>
    </row>
    <row r="190" spans="1:8" x14ac:dyDescent="0.25">
      <c r="A190" s="10" t="s">
        <v>68</v>
      </c>
      <c r="B190" s="4" t="s">
        <v>27</v>
      </c>
      <c r="C190" s="4" t="s">
        <v>27</v>
      </c>
      <c r="D190">
        <v>0</v>
      </c>
      <c r="E190">
        <v>202101</v>
      </c>
      <c r="F190" s="16">
        <f>VLOOKUP(BASE_PQ[[#This Row],[Productor]],Tabla2[],3,0)</f>
        <v>4</v>
      </c>
      <c r="G190" s="17">
        <f>SUMIFS(BASE_PQ[Cantidad],BASE_PQ[Productor],BASE_PQ[[#This Row],[Productor]])/BASE_PQ[[#This Row],[Meta a alcanzar]]</f>
        <v>0</v>
      </c>
      <c r="H190" s="17">
        <f>VLOOKUP(BASE_PQ[[#This Row],[Productor]],Tabla2[],2,0)</f>
        <v>0</v>
      </c>
    </row>
    <row r="191" spans="1:8" x14ac:dyDescent="0.25">
      <c r="A191" s="10" t="s">
        <v>68</v>
      </c>
      <c r="B191" s="4" t="s">
        <v>28</v>
      </c>
      <c r="C191" s="4" t="s">
        <v>28</v>
      </c>
      <c r="D191">
        <v>0</v>
      </c>
      <c r="E191">
        <v>202102</v>
      </c>
      <c r="F191" s="16">
        <f>VLOOKUP(BASE_PQ[[#This Row],[Productor]],Tabla2[],3,0)</f>
        <v>4</v>
      </c>
      <c r="G191" s="17">
        <f>SUMIFS(BASE_PQ[Cantidad],BASE_PQ[Productor],BASE_PQ[[#This Row],[Productor]])/BASE_PQ[[#This Row],[Meta a alcanzar]]</f>
        <v>0</v>
      </c>
      <c r="H191" s="17">
        <f>VLOOKUP(BASE_PQ[[#This Row],[Productor]],Tabla2[],2,0)</f>
        <v>0</v>
      </c>
    </row>
    <row r="192" spans="1:8" x14ac:dyDescent="0.25">
      <c r="A192" s="10" t="s">
        <v>68</v>
      </c>
      <c r="B192" s="4" t="s">
        <v>27</v>
      </c>
      <c r="C192" s="4" t="s">
        <v>27</v>
      </c>
      <c r="D192">
        <v>0</v>
      </c>
      <c r="E192">
        <v>202102</v>
      </c>
      <c r="F192" s="16">
        <f>VLOOKUP(BASE_PQ[[#This Row],[Productor]],Tabla2[],3,0)</f>
        <v>4</v>
      </c>
      <c r="G192" s="17">
        <f>SUMIFS(BASE_PQ[Cantidad],BASE_PQ[Productor],BASE_PQ[[#This Row],[Productor]])/BASE_PQ[[#This Row],[Meta a alcanzar]]</f>
        <v>0</v>
      </c>
      <c r="H192" s="17">
        <f>VLOOKUP(BASE_PQ[[#This Row],[Productor]],Tabla2[],2,0)</f>
        <v>0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EC486-A25A-4DCB-8A77-40F9DAD94239}">
  <dimension ref="A1:BC5"/>
  <sheetViews>
    <sheetView workbookViewId="0">
      <selection activeCell="B18" sqref="B18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6.5703125" bestFit="1" customWidth="1"/>
    <col min="4" max="4" width="22.5703125" bestFit="1" customWidth="1"/>
    <col min="5" max="5" width="17.140625" bestFit="1" customWidth="1"/>
    <col min="6" max="6" width="20.28515625" bestFit="1" customWidth="1"/>
    <col min="7" max="7" width="23" bestFit="1" customWidth="1"/>
    <col min="8" max="8" width="18.42578125" bestFit="1" customWidth="1"/>
    <col min="9" max="9" width="17.140625" bestFit="1" customWidth="1"/>
    <col min="10" max="10" width="16.42578125" bestFit="1" customWidth="1"/>
    <col min="11" max="11" width="18.85546875" bestFit="1" customWidth="1"/>
    <col min="12" max="12" width="15.28515625" bestFit="1" customWidth="1"/>
    <col min="13" max="13" width="20.42578125" bestFit="1" customWidth="1"/>
    <col min="14" max="14" width="17.7109375" bestFit="1" customWidth="1"/>
    <col min="15" max="15" width="18.28515625" bestFit="1" customWidth="1"/>
    <col min="16" max="16" width="17.42578125" bestFit="1" customWidth="1"/>
    <col min="17" max="17" width="18.28515625" bestFit="1" customWidth="1"/>
    <col min="18" max="18" width="19.7109375" bestFit="1" customWidth="1"/>
    <col min="19" max="19" width="16.5703125" bestFit="1" customWidth="1"/>
    <col min="20" max="20" width="16.7109375" bestFit="1" customWidth="1"/>
    <col min="21" max="21" width="14.28515625" bestFit="1" customWidth="1"/>
    <col min="22" max="22" width="15.7109375" bestFit="1" customWidth="1"/>
    <col min="23" max="23" width="15.42578125" bestFit="1" customWidth="1"/>
    <col min="24" max="25" width="15.140625" bestFit="1" customWidth="1"/>
    <col min="26" max="26" width="11.7109375" bestFit="1" customWidth="1"/>
    <col min="27" max="27" width="17.7109375" bestFit="1" customWidth="1"/>
    <col min="28" max="28" width="18.5703125" bestFit="1" customWidth="1"/>
    <col min="29" max="29" width="19.7109375" bestFit="1" customWidth="1"/>
    <col min="30" max="30" width="17.5703125" bestFit="1" customWidth="1"/>
    <col min="31" max="31" width="21.42578125" bestFit="1" customWidth="1"/>
    <col min="32" max="32" width="17.7109375" bestFit="1" customWidth="1"/>
    <col min="33" max="33" width="20.7109375" bestFit="1" customWidth="1"/>
    <col min="34" max="34" width="15.140625" bestFit="1" customWidth="1"/>
    <col min="35" max="35" width="14.28515625" bestFit="1" customWidth="1"/>
    <col min="36" max="36" width="19.140625" bestFit="1" customWidth="1"/>
    <col min="37" max="37" width="17" bestFit="1" customWidth="1"/>
    <col min="38" max="38" width="18.28515625" bestFit="1" customWidth="1"/>
    <col min="39" max="39" width="16.140625" bestFit="1" customWidth="1"/>
    <col min="40" max="40" width="12.7109375" bestFit="1" customWidth="1"/>
    <col min="41" max="41" width="17.5703125" bestFit="1" customWidth="1"/>
    <col min="42" max="42" width="12" bestFit="1" customWidth="1"/>
    <col min="43" max="43" width="22.85546875" bestFit="1" customWidth="1"/>
    <col min="44" max="44" width="26.42578125" bestFit="1" customWidth="1"/>
    <col min="45" max="45" width="16.5703125" bestFit="1" customWidth="1"/>
    <col min="46" max="46" width="20" bestFit="1" customWidth="1"/>
    <col min="47" max="47" width="17.42578125" bestFit="1" customWidth="1"/>
    <col min="48" max="48" width="17.7109375" bestFit="1" customWidth="1"/>
    <col min="49" max="49" width="16.42578125" bestFit="1" customWidth="1"/>
    <col min="50" max="50" width="19.28515625" bestFit="1" customWidth="1"/>
    <col min="51" max="51" width="15.7109375" bestFit="1" customWidth="1"/>
    <col min="52" max="53" width="20.85546875" bestFit="1" customWidth="1"/>
    <col min="54" max="54" width="22.7109375" bestFit="1" customWidth="1"/>
    <col min="55" max="55" width="18.140625" bestFit="1" customWidth="1"/>
    <col min="56" max="56" width="12.5703125" bestFit="1" customWidth="1"/>
  </cols>
  <sheetData>
    <row r="1" spans="1:55" x14ac:dyDescent="0.25">
      <c r="A1" s="2" t="s">
        <v>6</v>
      </c>
      <c r="B1" s="2" t="s">
        <v>96</v>
      </c>
    </row>
    <row r="2" spans="1:55" x14ac:dyDescent="0.25">
      <c r="A2" s="2" t="s">
        <v>4</v>
      </c>
      <c r="B2" t="s">
        <v>11</v>
      </c>
      <c r="C2" t="s">
        <v>30</v>
      </c>
      <c r="D2" t="s">
        <v>12</v>
      </c>
      <c r="E2" t="s">
        <v>21</v>
      </c>
      <c r="F2" t="s">
        <v>68</v>
      </c>
      <c r="G2" t="s">
        <v>67</v>
      </c>
      <c r="H2" t="s">
        <v>23</v>
      </c>
      <c r="I2" t="s">
        <v>13</v>
      </c>
      <c r="J2" t="s">
        <v>22</v>
      </c>
      <c r="K2" t="s">
        <v>64</v>
      </c>
      <c r="L2" t="s">
        <v>31</v>
      </c>
      <c r="M2" t="s">
        <v>61</v>
      </c>
      <c r="N2" t="s">
        <v>32</v>
      </c>
      <c r="O2" t="s">
        <v>24</v>
      </c>
      <c r="P2" t="s">
        <v>65</v>
      </c>
      <c r="Q2" t="s">
        <v>14</v>
      </c>
      <c r="R2" t="s">
        <v>62</v>
      </c>
      <c r="S2" t="s">
        <v>33</v>
      </c>
      <c r="T2" t="s">
        <v>34</v>
      </c>
      <c r="U2" t="s">
        <v>35</v>
      </c>
      <c r="V2" t="s">
        <v>15</v>
      </c>
      <c r="W2" t="s">
        <v>25</v>
      </c>
      <c r="X2" t="s">
        <v>36</v>
      </c>
      <c r="Y2" t="s">
        <v>16</v>
      </c>
      <c r="Z2" t="s">
        <v>17</v>
      </c>
      <c r="AA2" t="s">
        <v>37</v>
      </c>
      <c r="AB2" t="s">
        <v>18</v>
      </c>
      <c r="AC2" t="s">
        <v>38</v>
      </c>
      <c r="AD2" t="s">
        <v>39</v>
      </c>
      <c r="AE2" t="s">
        <v>40</v>
      </c>
      <c r="AF2" t="s">
        <v>19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63</v>
      </c>
      <c r="AO2" t="s">
        <v>48</v>
      </c>
      <c r="AP2" t="s">
        <v>49</v>
      </c>
      <c r="AQ2" t="s">
        <v>50</v>
      </c>
      <c r="AR2" t="s">
        <v>51</v>
      </c>
      <c r="AS2" t="s">
        <v>20</v>
      </c>
      <c r="AT2" t="s">
        <v>52</v>
      </c>
      <c r="AU2" t="s">
        <v>53</v>
      </c>
      <c r="AV2" t="s">
        <v>54</v>
      </c>
      <c r="AW2" t="s">
        <v>55</v>
      </c>
      <c r="AX2" t="s">
        <v>56</v>
      </c>
      <c r="AY2" t="s">
        <v>57</v>
      </c>
      <c r="AZ2" t="s">
        <v>58</v>
      </c>
      <c r="BA2" t="s">
        <v>59</v>
      </c>
      <c r="BB2" t="s">
        <v>66</v>
      </c>
      <c r="BC2" t="s">
        <v>60</v>
      </c>
    </row>
    <row r="3" spans="1:55" x14ac:dyDescent="0.25">
      <c r="A3" s="15">
        <v>202101</v>
      </c>
      <c r="B3" s="4">
        <v>0</v>
      </c>
      <c r="C3" s="4">
        <v>1</v>
      </c>
      <c r="D3" s="4">
        <v>0</v>
      </c>
      <c r="E3" s="4">
        <v>1</v>
      </c>
      <c r="F3" s="4">
        <v>0</v>
      </c>
      <c r="G3" s="4">
        <v>0</v>
      </c>
      <c r="H3" s="4">
        <v>10</v>
      </c>
      <c r="I3" s="4"/>
      <c r="J3" s="4">
        <v>16</v>
      </c>
      <c r="K3" s="4"/>
      <c r="L3" s="4">
        <v>2</v>
      </c>
      <c r="M3" s="4"/>
      <c r="N3" s="4">
        <v>1</v>
      </c>
      <c r="O3" s="4">
        <v>0</v>
      </c>
      <c r="P3" s="4"/>
      <c r="Q3" s="4"/>
      <c r="R3" s="4"/>
      <c r="S3" s="4"/>
      <c r="T3" s="4"/>
      <c r="U3" s="4">
        <v>4</v>
      </c>
      <c r="V3" s="4">
        <v>6</v>
      </c>
      <c r="W3" s="4"/>
      <c r="X3" s="4">
        <v>12</v>
      </c>
      <c r="Y3" s="4">
        <v>0</v>
      </c>
      <c r="Z3" s="4">
        <v>0</v>
      </c>
      <c r="AA3" s="4">
        <v>62</v>
      </c>
      <c r="AB3" s="4">
        <v>0</v>
      </c>
      <c r="AC3" s="4"/>
      <c r="AD3" s="4"/>
      <c r="AE3" s="4"/>
      <c r="AF3" s="4"/>
      <c r="AG3" s="4">
        <v>8</v>
      </c>
      <c r="AH3" s="4"/>
      <c r="AI3" s="4"/>
      <c r="AJ3" s="4">
        <v>1</v>
      </c>
      <c r="AK3" s="4"/>
      <c r="AL3" s="4"/>
      <c r="AM3" s="4"/>
      <c r="AN3" s="4"/>
      <c r="AO3" s="4">
        <v>48</v>
      </c>
      <c r="AP3" s="4"/>
      <c r="AQ3" s="4">
        <v>0</v>
      </c>
      <c r="AR3" s="4">
        <v>24</v>
      </c>
      <c r="AS3" s="4"/>
      <c r="AT3" s="4"/>
      <c r="AU3" s="4"/>
      <c r="AV3" s="4"/>
      <c r="AW3" s="4"/>
      <c r="AX3" s="4"/>
      <c r="AY3" s="4"/>
      <c r="AZ3" s="4"/>
      <c r="BA3" s="4">
        <v>19</v>
      </c>
      <c r="BB3" s="4">
        <v>4</v>
      </c>
      <c r="BC3" s="4">
        <v>48</v>
      </c>
    </row>
    <row r="4" spans="1:55" x14ac:dyDescent="0.25">
      <c r="A4" s="15">
        <v>202102</v>
      </c>
      <c r="B4" s="4">
        <v>1</v>
      </c>
      <c r="C4" s="4">
        <v>0</v>
      </c>
      <c r="D4" s="4">
        <v>0</v>
      </c>
      <c r="E4" s="4">
        <v>1</v>
      </c>
      <c r="F4" s="4">
        <v>0</v>
      </c>
      <c r="G4" s="4">
        <v>13</v>
      </c>
      <c r="H4" s="4">
        <v>0</v>
      </c>
      <c r="I4" s="4">
        <v>0</v>
      </c>
      <c r="J4" s="4">
        <v>13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2</v>
      </c>
      <c r="T4" s="4">
        <v>0</v>
      </c>
      <c r="U4" s="4">
        <v>4</v>
      </c>
      <c r="V4" s="4">
        <v>4</v>
      </c>
      <c r="W4" s="4">
        <v>1</v>
      </c>
      <c r="X4" s="4">
        <v>7</v>
      </c>
      <c r="Y4" s="4">
        <v>2</v>
      </c>
      <c r="Z4" s="4">
        <v>2</v>
      </c>
      <c r="AA4" s="4">
        <v>40</v>
      </c>
      <c r="AB4" s="4">
        <v>1</v>
      </c>
      <c r="AC4" s="4">
        <v>1</v>
      </c>
      <c r="AD4" s="4">
        <v>0</v>
      </c>
      <c r="AE4" s="4">
        <v>1</v>
      </c>
      <c r="AF4" s="4">
        <v>1</v>
      </c>
      <c r="AG4" s="4">
        <v>3</v>
      </c>
      <c r="AH4" s="4">
        <v>0</v>
      </c>
      <c r="AI4" s="4">
        <v>0</v>
      </c>
      <c r="AJ4" s="4">
        <v>11</v>
      </c>
      <c r="AK4" s="4">
        <v>0</v>
      </c>
      <c r="AL4" s="4">
        <v>0</v>
      </c>
      <c r="AM4" s="4">
        <v>0</v>
      </c>
      <c r="AN4" s="4">
        <v>0</v>
      </c>
      <c r="AO4" s="4">
        <v>37</v>
      </c>
      <c r="AP4" s="4">
        <v>0</v>
      </c>
      <c r="AQ4" s="4">
        <v>0</v>
      </c>
      <c r="AR4" s="4">
        <v>6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3</v>
      </c>
      <c r="AY4" s="4">
        <v>2</v>
      </c>
      <c r="AZ4" s="4">
        <v>0</v>
      </c>
      <c r="BA4" s="4">
        <v>6</v>
      </c>
      <c r="BB4" s="4">
        <v>5</v>
      </c>
      <c r="BC4" s="4">
        <v>36</v>
      </c>
    </row>
    <row r="5" spans="1:55" x14ac:dyDescent="0.25">
      <c r="A5" s="15">
        <v>202103</v>
      </c>
      <c r="B5" s="4"/>
      <c r="C5" s="4"/>
      <c r="D5" s="4"/>
      <c r="E5" s="4"/>
      <c r="F5" s="4"/>
      <c r="G5" s="4">
        <v>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>
        <v>7</v>
      </c>
      <c r="Y5" s="4"/>
      <c r="Z5" s="4"/>
      <c r="AA5" s="4"/>
      <c r="AB5" s="4"/>
      <c r="AC5" s="4"/>
      <c r="AD5" s="4"/>
      <c r="AE5" s="4">
        <v>4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>
        <v>1</v>
      </c>
      <c r="AY5" s="4">
        <v>1</v>
      </c>
      <c r="AZ5" s="4"/>
      <c r="BA5" s="4">
        <v>9</v>
      </c>
      <c r="BB5" s="4">
        <v>1</v>
      </c>
      <c r="BC5" s="4">
        <v>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F08-8FD7-447A-A4D9-BFCFD167B74E}">
  <dimension ref="A1:N57"/>
  <sheetViews>
    <sheetView topLeftCell="F1" workbookViewId="0">
      <selection activeCell="B18" sqref="B18"/>
    </sheetView>
  </sheetViews>
  <sheetFormatPr baseColWidth="10" defaultRowHeight="15" x14ac:dyDescent="0.25"/>
  <cols>
    <col min="1" max="1" width="25.5703125" bestFit="1" customWidth="1"/>
    <col min="2" max="2" width="10" bestFit="1" customWidth="1"/>
    <col min="3" max="3" width="12" customWidth="1"/>
    <col min="7" max="7" width="25.5703125" bestFit="1" customWidth="1"/>
    <col min="8" max="8" width="9.28515625" bestFit="1" customWidth="1"/>
    <col min="9" max="9" width="17.7109375" bestFit="1" customWidth="1"/>
    <col min="10" max="10" width="17.42578125" bestFit="1" customWidth="1"/>
  </cols>
  <sheetData>
    <row r="1" spans="1:14" x14ac:dyDescent="0.25">
      <c r="A1" t="s">
        <v>7</v>
      </c>
      <c r="B1" t="s">
        <v>71</v>
      </c>
      <c r="C1" t="s">
        <v>70</v>
      </c>
    </row>
    <row r="2" spans="1:14" x14ac:dyDescent="0.25">
      <c r="A2" t="s">
        <v>11</v>
      </c>
      <c r="B2" s="6">
        <v>6.3069376313945342E-3</v>
      </c>
      <c r="C2" s="7">
        <v>15.793973370707779</v>
      </c>
      <c r="G2" s="2" t="s">
        <v>4</v>
      </c>
      <c r="H2" t="s">
        <v>79</v>
      </c>
      <c r="I2" s="5" t="s">
        <v>78</v>
      </c>
      <c r="J2" s="1" t="s">
        <v>80</v>
      </c>
      <c r="M2" s="8" t="s">
        <v>81</v>
      </c>
      <c r="N2" s="8">
        <v>2086</v>
      </c>
    </row>
    <row r="3" spans="1:14" x14ac:dyDescent="0.25">
      <c r="A3" t="s">
        <v>30</v>
      </c>
      <c r="B3" s="6">
        <v>6.3069376313945342E-3</v>
      </c>
      <c r="C3" s="7">
        <v>15.793973370707779</v>
      </c>
      <c r="G3" s="3" t="s">
        <v>11</v>
      </c>
      <c r="H3" s="4">
        <v>1</v>
      </c>
      <c r="I3" s="5">
        <v>15.793973370707779</v>
      </c>
      <c r="J3" s="1">
        <v>6.3315289732895561E-2</v>
      </c>
      <c r="N3" s="11">
        <f>GETPIVOTDATA("Cantidad ",$G$2)/N2*100</f>
        <v>24.448705656759348</v>
      </c>
    </row>
    <row r="4" spans="1:14" x14ac:dyDescent="0.25">
      <c r="A4" t="s">
        <v>12</v>
      </c>
      <c r="B4" s="6">
        <v>0</v>
      </c>
      <c r="C4" s="7">
        <v>4</v>
      </c>
      <c r="G4" s="3" t="s">
        <v>30</v>
      </c>
      <c r="H4" s="4">
        <v>1</v>
      </c>
      <c r="I4" s="5">
        <v>15.793973370707779</v>
      </c>
      <c r="J4" s="1">
        <v>6.3315289732895561E-2</v>
      </c>
    </row>
    <row r="5" spans="1:14" x14ac:dyDescent="0.25">
      <c r="A5" t="s">
        <v>21</v>
      </c>
      <c r="B5" s="6">
        <v>7.0077084793272598E-3</v>
      </c>
      <c r="C5" s="7">
        <v>17.104414856341975</v>
      </c>
      <c r="G5" s="3" t="s">
        <v>12</v>
      </c>
      <c r="H5" s="4">
        <v>0</v>
      </c>
      <c r="I5" s="5">
        <v>4</v>
      </c>
      <c r="J5" s="1">
        <v>0</v>
      </c>
    </row>
    <row r="6" spans="1:14" x14ac:dyDescent="0.25">
      <c r="A6" t="s">
        <v>68</v>
      </c>
      <c r="B6" s="6">
        <v>0</v>
      </c>
      <c r="C6" s="7">
        <v>4</v>
      </c>
      <c r="G6" s="3" t="s">
        <v>21</v>
      </c>
      <c r="H6" s="4">
        <v>2</v>
      </c>
      <c r="I6" s="5">
        <v>17.104414856341975</v>
      </c>
      <c r="J6" s="1">
        <v>0.11692887577843331</v>
      </c>
    </row>
    <row r="7" spans="1:14" x14ac:dyDescent="0.25">
      <c r="A7" t="s">
        <v>67</v>
      </c>
      <c r="B7" s="6">
        <v>1.1212333566923615E-2</v>
      </c>
      <c r="C7" s="7">
        <v>24.96706377014716</v>
      </c>
      <c r="G7" s="3" t="s">
        <v>68</v>
      </c>
      <c r="H7" s="4">
        <v>0</v>
      </c>
      <c r="I7" s="5">
        <v>4</v>
      </c>
      <c r="J7" s="1">
        <v>0</v>
      </c>
    </row>
    <row r="8" spans="1:14" x14ac:dyDescent="0.25">
      <c r="A8" t="s">
        <v>23</v>
      </c>
      <c r="B8" s="6">
        <v>4.6250875963559916E-2</v>
      </c>
      <c r="C8" s="7">
        <v>90.48913805185704</v>
      </c>
      <c r="G8" s="3" t="s">
        <v>67</v>
      </c>
      <c r="H8" s="4">
        <v>13</v>
      </c>
      <c r="I8" s="5">
        <v>24.967063770147153</v>
      </c>
      <c r="J8" s="1">
        <v>0.52068597732120814</v>
      </c>
    </row>
    <row r="9" spans="1:14" x14ac:dyDescent="0.25">
      <c r="A9" t="s">
        <v>13</v>
      </c>
      <c r="B9" s="6">
        <v>0</v>
      </c>
      <c r="C9" s="7">
        <v>4</v>
      </c>
      <c r="G9" s="3" t="s">
        <v>23</v>
      </c>
      <c r="H9" s="4">
        <v>10</v>
      </c>
      <c r="I9" s="5">
        <v>90.48913805185704</v>
      </c>
      <c r="J9" s="1">
        <v>0.11051050120810359</v>
      </c>
    </row>
    <row r="10" spans="1:14" x14ac:dyDescent="0.25">
      <c r="A10" t="s">
        <v>22</v>
      </c>
      <c r="B10" s="6">
        <v>5.6762438682550806E-2</v>
      </c>
      <c r="C10" s="7">
        <v>110.14576033637</v>
      </c>
      <c r="G10" s="3" t="s">
        <v>13</v>
      </c>
      <c r="H10" s="4">
        <v>0</v>
      </c>
      <c r="I10" s="5">
        <v>4</v>
      </c>
      <c r="J10" s="1">
        <v>0</v>
      </c>
    </row>
    <row r="11" spans="1:14" x14ac:dyDescent="0.25">
      <c r="A11" t="s">
        <v>64</v>
      </c>
      <c r="B11" s="6">
        <v>0</v>
      </c>
      <c r="C11" s="7">
        <v>4</v>
      </c>
      <c r="G11" s="3" t="s">
        <v>22</v>
      </c>
      <c r="H11" s="4">
        <v>29</v>
      </c>
      <c r="I11" s="5">
        <v>110.14576033637</v>
      </c>
      <c r="J11" s="1">
        <v>0.26328748298107879</v>
      </c>
    </row>
    <row r="12" spans="1:14" x14ac:dyDescent="0.25">
      <c r="A12" t="s">
        <v>31</v>
      </c>
      <c r="B12" s="6">
        <v>1.4015416958654519E-3</v>
      </c>
      <c r="C12" s="7">
        <v>6.6208829712683954</v>
      </c>
      <c r="G12" s="3" t="s">
        <v>64</v>
      </c>
      <c r="H12" s="4">
        <v>0</v>
      </c>
      <c r="I12" s="5">
        <v>4</v>
      </c>
      <c r="J12" s="1">
        <v>0</v>
      </c>
    </row>
    <row r="13" spans="1:14" x14ac:dyDescent="0.25">
      <c r="A13" t="s">
        <v>61</v>
      </c>
      <c r="B13" s="6">
        <v>0</v>
      </c>
      <c r="C13" s="7">
        <v>4</v>
      </c>
      <c r="G13" s="3" t="s">
        <v>31</v>
      </c>
      <c r="H13" s="4">
        <v>2</v>
      </c>
      <c r="I13" s="5">
        <v>6.6208829712683954</v>
      </c>
      <c r="J13" s="1">
        <v>0.30207451312447076</v>
      </c>
    </row>
    <row r="14" spans="1:14" x14ac:dyDescent="0.25">
      <c r="A14" t="s">
        <v>32</v>
      </c>
      <c r="B14" s="6">
        <v>4.905395935529082E-3</v>
      </c>
      <c r="C14" s="7">
        <v>13.173090399439383</v>
      </c>
      <c r="G14" s="3" t="s">
        <v>61</v>
      </c>
      <c r="H14" s="4">
        <v>0</v>
      </c>
      <c r="I14" s="5">
        <v>4</v>
      </c>
      <c r="J14" s="1">
        <v>0</v>
      </c>
    </row>
    <row r="15" spans="1:14" x14ac:dyDescent="0.25">
      <c r="A15" t="s">
        <v>24</v>
      </c>
      <c r="B15" s="6">
        <v>3.5038542396636299E-3</v>
      </c>
      <c r="C15" s="7">
        <v>10.552207428170988</v>
      </c>
      <c r="G15" s="3" t="s">
        <v>32</v>
      </c>
      <c r="H15" s="4">
        <v>1</v>
      </c>
      <c r="I15" s="5">
        <v>13.173090399439383</v>
      </c>
      <c r="J15" s="1">
        <v>7.5912331099053099E-2</v>
      </c>
    </row>
    <row r="16" spans="1:14" x14ac:dyDescent="0.25">
      <c r="A16" t="s">
        <v>65</v>
      </c>
      <c r="B16" s="6">
        <v>0</v>
      </c>
      <c r="C16" s="7">
        <v>4</v>
      </c>
      <c r="G16" s="3" t="s">
        <v>24</v>
      </c>
      <c r="H16" s="4">
        <v>0</v>
      </c>
      <c r="I16" s="5">
        <v>10.552207428170988</v>
      </c>
      <c r="J16" s="1">
        <v>0</v>
      </c>
    </row>
    <row r="17" spans="1:10" x14ac:dyDescent="0.25">
      <c r="A17" t="s">
        <v>14</v>
      </c>
      <c r="B17" s="6">
        <v>0</v>
      </c>
      <c r="C17" s="7">
        <v>4</v>
      </c>
      <c r="G17" s="3" t="s">
        <v>65</v>
      </c>
      <c r="H17" s="4">
        <v>0</v>
      </c>
      <c r="I17" s="5">
        <v>4</v>
      </c>
      <c r="J17" s="1">
        <v>0</v>
      </c>
    </row>
    <row r="18" spans="1:10" x14ac:dyDescent="0.25">
      <c r="A18" t="s">
        <v>62</v>
      </c>
      <c r="B18" s="6">
        <v>0</v>
      </c>
      <c r="C18" s="7">
        <v>4</v>
      </c>
      <c r="G18" s="3" t="s">
        <v>14</v>
      </c>
      <c r="H18" s="4">
        <v>0</v>
      </c>
      <c r="I18" s="5">
        <v>4</v>
      </c>
      <c r="J18" s="1">
        <v>0</v>
      </c>
    </row>
    <row r="19" spans="1:10" x14ac:dyDescent="0.25">
      <c r="A19" t="s">
        <v>33</v>
      </c>
      <c r="B19" s="6">
        <v>1.6117729502452698E-2</v>
      </c>
      <c r="C19" s="7">
        <v>34.140154169586545</v>
      </c>
      <c r="G19" s="3" t="s">
        <v>62</v>
      </c>
      <c r="H19" s="4">
        <v>0</v>
      </c>
      <c r="I19" s="5">
        <v>4</v>
      </c>
      <c r="J19" s="1">
        <v>0</v>
      </c>
    </row>
    <row r="20" spans="1:10" x14ac:dyDescent="0.25">
      <c r="A20" t="s">
        <v>34</v>
      </c>
      <c r="B20" s="6">
        <v>3.5038542396636299E-3</v>
      </c>
      <c r="C20" s="7">
        <v>10.552207428170988</v>
      </c>
      <c r="G20" s="3" t="s">
        <v>33</v>
      </c>
      <c r="H20" s="4">
        <v>2</v>
      </c>
      <c r="I20" s="5">
        <v>34.140154169586545</v>
      </c>
      <c r="J20" s="1">
        <v>5.8582043597848847E-2</v>
      </c>
    </row>
    <row r="21" spans="1:10" x14ac:dyDescent="0.25">
      <c r="A21" t="s">
        <v>35</v>
      </c>
      <c r="B21" s="6">
        <v>2.0322354590049056E-2</v>
      </c>
      <c r="C21" s="7">
        <v>42.002803083391733</v>
      </c>
      <c r="G21" s="3" t="s">
        <v>34</v>
      </c>
      <c r="H21" s="4">
        <v>0</v>
      </c>
      <c r="I21" s="5">
        <v>10.552207428170988</v>
      </c>
      <c r="J21" s="1">
        <v>0</v>
      </c>
    </row>
    <row r="22" spans="1:10" x14ac:dyDescent="0.25">
      <c r="A22" t="s">
        <v>15</v>
      </c>
      <c r="B22" s="6">
        <v>2.3826208829712685E-2</v>
      </c>
      <c r="C22" s="7">
        <v>48.55501051156272</v>
      </c>
      <c r="G22" s="3" t="s">
        <v>35</v>
      </c>
      <c r="H22" s="4">
        <v>8</v>
      </c>
      <c r="I22" s="5">
        <v>42.002803083391733</v>
      </c>
      <c r="J22" s="1">
        <v>0.19046347892822582</v>
      </c>
    </row>
    <row r="23" spans="1:10" x14ac:dyDescent="0.25">
      <c r="A23" t="s">
        <v>25</v>
      </c>
      <c r="B23" s="6">
        <v>4.905395935529082E-3</v>
      </c>
      <c r="C23" s="7">
        <v>13.173090399439383</v>
      </c>
      <c r="G23" s="3" t="s">
        <v>15</v>
      </c>
      <c r="H23" s="4">
        <v>10</v>
      </c>
      <c r="I23" s="5">
        <v>48.55501051156272</v>
      </c>
      <c r="J23" s="1">
        <v>0.20595196859485046</v>
      </c>
    </row>
    <row r="24" spans="1:10" x14ac:dyDescent="0.25">
      <c r="A24" t="s">
        <v>36</v>
      </c>
      <c r="B24" s="6">
        <v>3.0833917309039945E-2</v>
      </c>
      <c r="C24" s="7">
        <v>61.659425367904696</v>
      </c>
      <c r="G24" s="3" t="s">
        <v>25</v>
      </c>
      <c r="H24" s="4">
        <v>1</v>
      </c>
      <c r="I24" s="5">
        <v>13.173090399439383</v>
      </c>
      <c r="J24" s="1">
        <v>7.5912331099053099E-2</v>
      </c>
    </row>
    <row r="25" spans="1:10" x14ac:dyDescent="0.25">
      <c r="A25" t="s">
        <v>16</v>
      </c>
      <c r="B25" s="6">
        <v>4.2046250875963564E-3</v>
      </c>
      <c r="C25" s="7">
        <v>11.862648913805186</v>
      </c>
      <c r="G25" s="3" t="s">
        <v>36</v>
      </c>
      <c r="H25" s="4">
        <v>26</v>
      </c>
      <c r="I25" s="5">
        <v>61.659425367904696</v>
      </c>
      <c r="J25" s="1">
        <v>0.42167113697322367</v>
      </c>
    </row>
    <row r="26" spans="1:10" x14ac:dyDescent="0.25">
      <c r="A26" t="s">
        <v>17</v>
      </c>
      <c r="B26" s="6">
        <v>2.1023125437981782E-3</v>
      </c>
      <c r="C26" s="7">
        <v>7.9313244569025931</v>
      </c>
      <c r="G26" s="3" t="s">
        <v>16</v>
      </c>
      <c r="H26" s="4">
        <v>2</v>
      </c>
      <c r="I26" s="5">
        <v>11.862648913805186</v>
      </c>
      <c r="J26" s="1">
        <v>0.1685964083175803</v>
      </c>
    </row>
    <row r="27" spans="1:10" x14ac:dyDescent="0.25">
      <c r="A27" t="s">
        <v>37</v>
      </c>
      <c r="B27" s="6">
        <v>0.19901892081289418</v>
      </c>
      <c r="C27" s="7">
        <v>376.16538192011211</v>
      </c>
      <c r="G27" s="3" t="s">
        <v>17</v>
      </c>
      <c r="H27" s="4">
        <v>2</v>
      </c>
      <c r="I27" s="5">
        <v>7.9313244569025931</v>
      </c>
      <c r="J27" s="1">
        <v>0.25216469340872943</v>
      </c>
    </row>
    <row r="28" spans="1:10" x14ac:dyDescent="0.25">
      <c r="A28" t="s">
        <v>18</v>
      </c>
      <c r="B28" s="6">
        <v>4.905395935529082E-3</v>
      </c>
      <c r="C28" s="7">
        <v>13.173090399439383</v>
      </c>
      <c r="G28" s="3" t="s">
        <v>37</v>
      </c>
      <c r="H28" s="4">
        <v>102</v>
      </c>
      <c r="I28" s="5">
        <v>376.16538192011211</v>
      </c>
      <c r="J28" s="1">
        <v>0.27115732840525497</v>
      </c>
    </row>
    <row r="29" spans="1:10" x14ac:dyDescent="0.25">
      <c r="A29" t="s">
        <v>38</v>
      </c>
      <c r="B29" s="6">
        <v>2.1023125437981782E-3</v>
      </c>
      <c r="C29" s="7">
        <v>7.9313244569025931</v>
      </c>
      <c r="G29" s="3" t="s">
        <v>18</v>
      </c>
      <c r="H29" s="4">
        <v>1</v>
      </c>
      <c r="I29" s="5">
        <v>13.173090399439383</v>
      </c>
      <c r="J29" s="1">
        <v>7.5912331099053099E-2</v>
      </c>
    </row>
    <row r="30" spans="1:10" x14ac:dyDescent="0.25">
      <c r="A30" t="s">
        <v>39</v>
      </c>
      <c r="B30" s="6">
        <v>9.8107918710581641E-3</v>
      </c>
      <c r="C30" s="7">
        <v>22.346180798878766</v>
      </c>
      <c r="G30" s="3" t="s">
        <v>38</v>
      </c>
      <c r="H30" s="4">
        <v>1</v>
      </c>
      <c r="I30" s="5">
        <v>7.9313244569025931</v>
      </c>
      <c r="J30" s="1">
        <v>0.12608234670436472</v>
      </c>
    </row>
    <row r="31" spans="1:10" x14ac:dyDescent="0.25">
      <c r="A31" t="s">
        <v>40</v>
      </c>
      <c r="B31" s="6">
        <v>7.0077084793272598E-3</v>
      </c>
      <c r="C31" s="7">
        <v>17.104414856341975</v>
      </c>
      <c r="G31" s="3" t="s">
        <v>39</v>
      </c>
      <c r="H31" s="4">
        <v>0</v>
      </c>
      <c r="I31" s="5">
        <v>22.346180798878766</v>
      </c>
      <c r="J31" s="1">
        <v>0</v>
      </c>
    </row>
    <row r="32" spans="1:10" x14ac:dyDescent="0.25">
      <c r="A32" t="s">
        <v>19</v>
      </c>
      <c r="B32" s="6">
        <v>7.7084793272599863E-3</v>
      </c>
      <c r="C32" s="7">
        <v>18.414856341976176</v>
      </c>
      <c r="G32" s="3" t="s">
        <v>40</v>
      </c>
      <c r="H32" s="4">
        <v>5</v>
      </c>
      <c r="I32" s="5">
        <v>17.104414856341975</v>
      </c>
      <c r="J32" s="1">
        <v>0.29232218944608329</v>
      </c>
    </row>
    <row r="33" spans="1:10" x14ac:dyDescent="0.25">
      <c r="A33" t="s">
        <v>41</v>
      </c>
      <c r="B33" s="6">
        <v>1.8220042046250877E-2</v>
      </c>
      <c r="C33" s="7">
        <v>38.071478626489139</v>
      </c>
      <c r="G33" s="3" t="s">
        <v>19</v>
      </c>
      <c r="H33" s="4">
        <v>1</v>
      </c>
      <c r="I33" s="5">
        <v>18.414856341976176</v>
      </c>
      <c r="J33" s="1">
        <v>5.4303980516020998E-2</v>
      </c>
    </row>
    <row r="34" spans="1:10" x14ac:dyDescent="0.25">
      <c r="A34" t="s">
        <v>42</v>
      </c>
      <c r="B34" s="6">
        <v>2.1023125437981782E-3</v>
      </c>
      <c r="C34" s="7">
        <v>7.9313244569025931</v>
      </c>
      <c r="G34" s="3" t="s">
        <v>41</v>
      </c>
      <c r="H34" s="4">
        <v>11</v>
      </c>
      <c r="I34" s="5">
        <v>38.071478626489139</v>
      </c>
      <c r="J34" s="1">
        <v>0.28893020173759387</v>
      </c>
    </row>
    <row r="35" spans="1:10" x14ac:dyDescent="0.25">
      <c r="A35" t="s">
        <v>43</v>
      </c>
      <c r="B35" s="6">
        <v>0</v>
      </c>
      <c r="C35" s="7">
        <v>4</v>
      </c>
      <c r="G35" s="3" t="s">
        <v>42</v>
      </c>
      <c r="H35" s="4">
        <v>0</v>
      </c>
      <c r="I35" s="5">
        <v>7.9313244569025931</v>
      </c>
      <c r="J35" s="1">
        <v>0</v>
      </c>
    </row>
    <row r="36" spans="1:10" x14ac:dyDescent="0.25">
      <c r="A36" t="s">
        <v>44</v>
      </c>
      <c r="B36" s="6">
        <v>1.8920812894183601E-2</v>
      </c>
      <c r="C36" s="7">
        <v>39.381920112123332</v>
      </c>
      <c r="G36" s="3" t="s">
        <v>43</v>
      </c>
      <c r="H36" s="4">
        <v>0</v>
      </c>
      <c r="I36" s="5">
        <v>4</v>
      </c>
      <c r="J36" s="1">
        <v>0</v>
      </c>
    </row>
    <row r="37" spans="1:10" x14ac:dyDescent="0.25">
      <c r="A37" t="s">
        <v>45</v>
      </c>
      <c r="B37" s="6">
        <v>5.6061667834618077E-3</v>
      </c>
      <c r="C37" s="7">
        <v>14.48353188507358</v>
      </c>
      <c r="G37" s="3" t="s">
        <v>44</v>
      </c>
      <c r="H37" s="4">
        <v>12</v>
      </c>
      <c r="I37" s="5">
        <v>39.381920112123332</v>
      </c>
      <c r="J37" s="1">
        <v>0.30470835261041324</v>
      </c>
    </row>
    <row r="38" spans="1:10" x14ac:dyDescent="0.25">
      <c r="A38" t="s">
        <v>46</v>
      </c>
      <c r="B38" s="6">
        <v>0</v>
      </c>
      <c r="C38" s="7">
        <v>4</v>
      </c>
      <c r="G38" s="3" t="s">
        <v>45</v>
      </c>
      <c r="H38" s="4">
        <v>0</v>
      </c>
      <c r="I38" s="5">
        <v>14.48353188507358</v>
      </c>
      <c r="J38" s="1">
        <v>0</v>
      </c>
    </row>
    <row r="39" spans="1:10" x14ac:dyDescent="0.25">
      <c r="A39" t="s">
        <v>47</v>
      </c>
      <c r="B39" s="6">
        <v>7.0077084793272596E-4</v>
      </c>
      <c r="C39" s="7">
        <v>5.3104414856341977</v>
      </c>
      <c r="G39" s="3" t="s">
        <v>46</v>
      </c>
      <c r="H39" s="4">
        <v>0</v>
      </c>
      <c r="I39" s="5">
        <v>4</v>
      </c>
      <c r="J39" s="1">
        <v>0</v>
      </c>
    </row>
    <row r="40" spans="1:10" x14ac:dyDescent="0.25">
      <c r="A40" t="s">
        <v>63</v>
      </c>
      <c r="B40" s="6">
        <v>0</v>
      </c>
      <c r="C40" s="7">
        <v>4</v>
      </c>
      <c r="G40" s="3" t="s">
        <v>47</v>
      </c>
      <c r="H40" s="4">
        <v>0</v>
      </c>
      <c r="I40" s="5">
        <v>5.3104414856341977</v>
      </c>
      <c r="J40" s="1">
        <v>0</v>
      </c>
    </row>
    <row r="41" spans="1:10" x14ac:dyDescent="0.25">
      <c r="A41" t="s">
        <v>48</v>
      </c>
      <c r="B41" s="6">
        <v>0.14926419060967064</v>
      </c>
      <c r="C41" s="7">
        <v>283.12403644008407</v>
      </c>
      <c r="G41" s="3" t="s">
        <v>63</v>
      </c>
      <c r="H41" s="4">
        <v>0</v>
      </c>
      <c r="I41" s="5">
        <v>4</v>
      </c>
      <c r="J41" s="1">
        <v>0</v>
      </c>
    </row>
    <row r="42" spans="1:10" x14ac:dyDescent="0.25">
      <c r="A42" t="s">
        <v>49</v>
      </c>
      <c r="B42" s="6">
        <v>0</v>
      </c>
      <c r="C42" s="7">
        <v>4</v>
      </c>
      <c r="G42" s="3" t="s">
        <v>48</v>
      </c>
      <c r="H42" s="4">
        <v>85</v>
      </c>
      <c r="I42" s="5">
        <v>283.12403644008407</v>
      </c>
      <c r="J42" s="1">
        <v>0.30022177229727393</v>
      </c>
    </row>
    <row r="43" spans="1:10" x14ac:dyDescent="0.25">
      <c r="A43" t="s">
        <v>50</v>
      </c>
      <c r="B43" s="6">
        <v>0</v>
      </c>
      <c r="C43" s="7">
        <v>4</v>
      </c>
      <c r="G43" s="3" t="s">
        <v>49</v>
      </c>
      <c r="H43" s="4">
        <v>0</v>
      </c>
      <c r="I43" s="5">
        <v>4</v>
      </c>
      <c r="J43" s="1">
        <v>0</v>
      </c>
    </row>
    <row r="44" spans="1:10" x14ac:dyDescent="0.25">
      <c r="A44" t="s">
        <v>51</v>
      </c>
      <c r="B44" s="6">
        <v>6.9376313945339871E-2</v>
      </c>
      <c r="C44" s="7">
        <v>133.73370707778557</v>
      </c>
      <c r="G44" s="3" t="s">
        <v>50</v>
      </c>
      <c r="H44" s="4">
        <v>0</v>
      </c>
      <c r="I44" s="5">
        <v>4</v>
      </c>
      <c r="J44" s="1">
        <v>0</v>
      </c>
    </row>
    <row r="45" spans="1:10" x14ac:dyDescent="0.25">
      <c r="A45" t="s">
        <v>20</v>
      </c>
      <c r="B45" s="6">
        <v>0</v>
      </c>
      <c r="C45" s="7">
        <v>4</v>
      </c>
      <c r="G45" s="3" t="s">
        <v>51</v>
      </c>
      <c r="H45" s="4">
        <v>30</v>
      </c>
      <c r="I45" s="5">
        <v>133.73370707778557</v>
      </c>
      <c r="J45" s="1">
        <v>0.22432639201836113</v>
      </c>
    </row>
    <row r="46" spans="1:10" x14ac:dyDescent="0.25">
      <c r="A46" t="s">
        <v>52</v>
      </c>
      <c r="B46" s="6">
        <v>0</v>
      </c>
      <c r="C46" s="7">
        <v>4</v>
      </c>
      <c r="G46" s="3" t="s">
        <v>20</v>
      </c>
      <c r="H46" s="4">
        <v>0</v>
      </c>
      <c r="I46" s="5">
        <v>4</v>
      </c>
      <c r="J46" s="1">
        <v>0</v>
      </c>
    </row>
    <row r="47" spans="1:10" x14ac:dyDescent="0.25">
      <c r="A47" t="s">
        <v>53</v>
      </c>
      <c r="B47" s="6">
        <v>2.1023125437981782E-3</v>
      </c>
      <c r="C47" s="7">
        <v>7.9313244569025931</v>
      </c>
      <c r="G47" s="3" t="s">
        <v>52</v>
      </c>
      <c r="H47" s="4">
        <v>0</v>
      </c>
      <c r="I47" s="5">
        <v>4</v>
      </c>
      <c r="J47" s="1">
        <v>0</v>
      </c>
    </row>
    <row r="48" spans="1:10" x14ac:dyDescent="0.25">
      <c r="A48" t="s">
        <v>54</v>
      </c>
      <c r="B48" s="6">
        <v>0</v>
      </c>
      <c r="C48" s="7">
        <v>4</v>
      </c>
      <c r="G48" s="3" t="s">
        <v>53</v>
      </c>
      <c r="H48" s="4">
        <v>0</v>
      </c>
      <c r="I48" s="5">
        <v>7.9313244569025931</v>
      </c>
      <c r="J48" s="1">
        <v>0</v>
      </c>
    </row>
    <row r="49" spans="1:10" x14ac:dyDescent="0.25">
      <c r="A49" t="s">
        <v>55</v>
      </c>
      <c r="B49" s="6">
        <v>1.4015416958654519E-3</v>
      </c>
      <c r="C49" s="7">
        <v>6.6208829712683954</v>
      </c>
      <c r="G49" s="3" t="s">
        <v>54</v>
      </c>
      <c r="H49" s="4">
        <v>0</v>
      </c>
      <c r="I49" s="5">
        <v>4</v>
      </c>
      <c r="J49" s="1">
        <v>0</v>
      </c>
    </row>
    <row r="50" spans="1:10" x14ac:dyDescent="0.25">
      <c r="A50" t="s">
        <v>56</v>
      </c>
      <c r="B50" s="6">
        <v>5.6061667834618077E-3</v>
      </c>
      <c r="C50" s="7">
        <v>14.48353188507358</v>
      </c>
      <c r="G50" s="3" t="s">
        <v>55</v>
      </c>
      <c r="H50" s="4">
        <v>0</v>
      </c>
      <c r="I50" s="5">
        <v>6.6208829712683954</v>
      </c>
      <c r="J50" s="1">
        <v>0</v>
      </c>
    </row>
    <row r="51" spans="1:10" x14ac:dyDescent="0.25">
      <c r="A51" t="s">
        <v>57</v>
      </c>
      <c r="B51" s="6">
        <v>4.2046250875963564E-3</v>
      </c>
      <c r="C51" s="7">
        <v>11.862648913805186</v>
      </c>
      <c r="G51" s="3" t="s">
        <v>56</v>
      </c>
      <c r="H51" s="4">
        <v>4</v>
      </c>
      <c r="I51" s="5">
        <v>14.483531885073578</v>
      </c>
      <c r="J51" s="1">
        <v>0.27617573059802597</v>
      </c>
    </row>
    <row r="52" spans="1:10" x14ac:dyDescent="0.25">
      <c r="A52" t="s">
        <v>58</v>
      </c>
      <c r="B52" s="6">
        <v>3.5038542396636299E-3</v>
      </c>
      <c r="C52" s="7">
        <v>10.552207428170988</v>
      </c>
      <c r="G52" s="3" t="s">
        <v>57</v>
      </c>
      <c r="H52" s="4">
        <v>3</v>
      </c>
      <c r="I52" s="5">
        <v>11.862648913805186</v>
      </c>
      <c r="J52" s="1">
        <v>0.25289461247637052</v>
      </c>
    </row>
    <row r="53" spans="1:10" x14ac:dyDescent="0.25">
      <c r="A53" t="s">
        <v>59</v>
      </c>
      <c r="B53" s="6">
        <v>6.9376313945339871E-2</v>
      </c>
      <c r="C53" s="7">
        <v>133.73370707778557</v>
      </c>
      <c r="G53" s="3" t="s">
        <v>58</v>
      </c>
      <c r="H53" s="4">
        <v>0</v>
      </c>
      <c r="I53" s="5">
        <v>10.552207428170988</v>
      </c>
      <c r="J53" s="1">
        <v>0</v>
      </c>
    </row>
    <row r="54" spans="1:10" x14ac:dyDescent="0.25">
      <c r="A54" t="s">
        <v>66</v>
      </c>
      <c r="B54" s="6">
        <v>1.1913104414856343E-2</v>
      </c>
      <c r="C54" s="7">
        <v>26.27750525578136</v>
      </c>
      <c r="G54" s="3" t="s">
        <v>59</v>
      </c>
      <c r="H54" s="4">
        <v>34</v>
      </c>
      <c r="I54" s="5">
        <v>133.73370707778557</v>
      </c>
      <c r="J54" s="1">
        <v>0.25423657762080926</v>
      </c>
    </row>
    <row r="55" spans="1:10" x14ac:dyDescent="0.25">
      <c r="A55" t="s">
        <v>60</v>
      </c>
      <c r="B55" s="6">
        <v>0.15767344078486334</v>
      </c>
      <c r="C55" s="7">
        <v>298.84933426769442</v>
      </c>
      <c r="G55" s="3" t="s">
        <v>66</v>
      </c>
      <c r="H55" s="4">
        <v>10</v>
      </c>
      <c r="I55" s="5">
        <v>26.27750525578136</v>
      </c>
      <c r="J55" s="1">
        <v>0.38055362952690808</v>
      </c>
    </row>
    <row r="56" spans="1:10" x14ac:dyDescent="0.25">
      <c r="A56" t="s">
        <v>5</v>
      </c>
      <c r="B56" s="6">
        <v>1</v>
      </c>
      <c r="C56" s="7">
        <v>1874</v>
      </c>
      <c r="G56" s="3" t="s">
        <v>60</v>
      </c>
      <c r="H56" s="4">
        <v>101</v>
      </c>
      <c r="I56" s="5">
        <v>298.84933426769442</v>
      </c>
      <c r="J56" s="1">
        <v>0.33796294125095561</v>
      </c>
    </row>
    <row r="57" spans="1:10" x14ac:dyDescent="0.25">
      <c r="G57" s="3" t="s">
        <v>5</v>
      </c>
      <c r="H57" s="4">
        <v>510</v>
      </c>
      <c r="I57" s="5">
        <v>49.824286296077517</v>
      </c>
      <c r="J57" s="1">
        <v>0.18915880184274983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8FDD-34C3-43A8-AC50-8807E9481356}">
  <dimension ref="B2:U14"/>
  <sheetViews>
    <sheetView workbookViewId="0">
      <selection activeCell="B18" sqref="B18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1" width="11.42578125" style="10"/>
    <col min="12" max="12" width="18" style="10" bestFit="1" customWidth="1"/>
    <col min="13" max="13" width="22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2" spans="2:21" x14ac:dyDescent="0.25">
      <c r="B2" s="9" t="s">
        <v>82</v>
      </c>
      <c r="C2" s="9" t="s">
        <v>83</v>
      </c>
      <c r="T2" s="13" t="s">
        <v>94</v>
      </c>
      <c r="U2" s="13" t="s">
        <v>95</v>
      </c>
    </row>
    <row r="3" spans="2:21" x14ac:dyDescent="0.25">
      <c r="B3" s="9" t="s">
        <v>84</v>
      </c>
      <c r="C3" s="9">
        <v>20</v>
      </c>
      <c r="L3"/>
      <c r="M3"/>
      <c r="N3"/>
      <c r="O3"/>
      <c r="T3" s="13" t="s">
        <v>97</v>
      </c>
      <c r="U3" s="13">
        <v>100</v>
      </c>
    </row>
    <row r="4" spans="2:21" x14ac:dyDescent="0.25">
      <c r="B4" s="9" t="s">
        <v>85</v>
      </c>
      <c r="C4" s="9">
        <v>20</v>
      </c>
      <c r="J4" s="11"/>
      <c r="L4"/>
      <c r="M4"/>
      <c r="N4"/>
      <c r="O4"/>
      <c r="T4" s="13" t="s">
        <v>98</v>
      </c>
      <c r="U4" s="13">
        <v>100</v>
      </c>
    </row>
    <row r="5" spans="2:21" x14ac:dyDescent="0.25">
      <c r="B5" s="9" t="s">
        <v>86</v>
      </c>
      <c r="C5" s="9">
        <v>20</v>
      </c>
      <c r="L5"/>
      <c r="M5"/>
      <c r="N5"/>
      <c r="O5"/>
      <c r="T5" s="13" t="s">
        <v>99</v>
      </c>
      <c r="U5" s="13">
        <v>60</v>
      </c>
    </row>
    <row r="6" spans="2:21" x14ac:dyDescent="0.25">
      <c r="B6" s="9" t="s">
        <v>87</v>
      </c>
      <c r="C6" s="9">
        <v>20</v>
      </c>
      <c r="L6"/>
      <c r="M6"/>
      <c r="N6"/>
      <c r="O6"/>
      <c r="T6" s="13" t="s">
        <v>100</v>
      </c>
      <c r="U6" s="13">
        <v>100</v>
      </c>
    </row>
    <row r="7" spans="2:21" x14ac:dyDescent="0.25">
      <c r="B7" s="9" t="s">
        <v>88</v>
      </c>
      <c r="C7" s="9">
        <v>20</v>
      </c>
      <c r="L7"/>
      <c r="M7"/>
      <c r="N7"/>
      <c r="O7"/>
      <c r="T7" s="13" t="s">
        <v>101</v>
      </c>
      <c r="U7" s="13">
        <v>65</v>
      </c>
    </row>
    <row r="8" spans="2:21" x14ac:dyDescent="0.25">
      <c r="B8" s="9" t="s">
        <v>2</v>
      </c>
      <c r="C8" s="9">
        <v>100</v>
      </c>
      <c r="L8"/>
      <c r="M8"/>
      <c r="N8"/>
      <c r="O8"/>
      <c r="T8" s="13"/>
      <c r="U8" s="13">
        <f>SUM(Tabla24[Columna2])</f>
        <v>425</v>
      </c>
    </row>
    <row r="9" spans="2:21" x14ac:dyDescent="0.25">
      <c r="L9"/>
      <c r="M9"/>
      <c r="N9"/>
      <c r="O9"/>
    </row>
    <row r="10" spans="2:21" x14ac:dyDescent="0.25">
      <c r="B10" s="9" t="s">
        <v>89</v>
      </c>
      <c r="C10" s="12">
        <f>Hoja1!N3</f>
        <v>24.448705656759348</v>
      </c>
      <c r="L10"/>
      <c r="M10"/>
      <c r="N10"/>
      <c r="O10"/>
    </row>
    <row r="12" spans="2:21" x14ac:dyDescent="0.25">
      <c r="B12" s="9" t="s">
        <v>90</v>
      </c>
      <c r="C12" s="9">
        <f>C10-C13/2</f>
        <v>22.948705656759348</v>
      </c>
    </row>
    <row r="13" spans="2:21" x14ac:dyDescent="0.25">
      <c r="B13" s="9" t="s">
        <v>91</v>
      </c>
      <c r="C13" s="9">
        <v>3</v>
      </c>
      <c r="D13" s="10" t="s">
        <v>92</v>
      </c>
    </row>
    <row r="14" spans="2:21" x14ac:dyDescent="0.25">
      <c r="B14" s="9" t="s">
        <v>93</v>
      </c>
      <c r="C14" s="9">
        <f>SUM(C3:C8)-C12-C13</f>
        <v>174.05129434324064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0A1E-DBD4-49ED-93A2-76EE89DD6D46}">
  <dimension ref="B1:U56"/>
  <sheetViews>
    <sheetView topLeftCell="B1" workbookViewId="0">
      <selection activeCell="B18" sqref="B18"/>
    </sheetView>
  </sheetViews>
  <sheetFormatPr baseColWidth="10" defaultRowHeight="15" x14ac:dyDescent="0.25"/>
  <cols>
    <col min="1" max="2" width="11.42578125" style="10"/>
    <col min="3" max="3" width="16.85546875" style="10" bestFit="1" customWidth="1"/>
    <col min="4" max="8" width="11.42578125" style="10"/>
    <col min="9" max="9" width="17.28515625" style="10" bestFit="1" customWidth="1"/>
    <col min="10" max="10" width="18.28515625" style="10" bestFit="1" customWidth="1"/>
    <col min="11" max="11" width="17.42578125" style="10" bestFit="1" customWidth="1"/>
    <col min="12" max="12" width="25.5703125" style="10" bestFit="1" customWidth="1"/>
    <col min="13" max="13" width="17.42578125" style="10" bestFit="1" customWidth="1"/>
    <col min="14" max="14" width="10.85546875" style="10" bestFit="1" customWidth="1"/>
    <col min="15" max="15" width="12.5703125" style="10" bestFit="1" customWidth="1"/>
    <col min="16" max="16" width="18" style="10" bestFit="1" customWidth="1"/>
    <col min="17" max="19" width="11.42578125" style="10"/>
    <col min="20" max="21" width="0" style="10" hidden="1" customWidth="1"/>
    <col min="22" max="16384" width="11.42578125" style="10"/>
  </cols>
  <sheetData>
    <row r="1" spans="2:21" x14ac:dyDescent="0.25">
      <c r="L1" s="2" t="s">
        <v>4</v>
      </c>
      <c r="M1" t="s">
        <v>80</v>
      </c>
    </row>
    <row r="2" spans="2:21" x14ac:dyDescent="0.25">
      <c r="B2" s="9" t="s">
        <v>82</v>
      </c>
      <c r="C2" s="9" t="s">
        <v>83</v>
      </c>
      <c r="L2" s="3" t="s">
        <v>11</v>
      </c>
      <c r="M2" s="14">
        <v>6.3315289732895561E-2</v>
      </c>
      <c r="T2" s="13" t="s">
        <v>94</v>
      </c>
      <c r="U2" s="13" t="s">
        <v>95</v>
      </c>
    </row>
    <row r="3" spans="2:21" x14ac:dyDescent="0.25">
      <c r="B3" s="9" t="s">
        <v>84</v>
      </c>
      <c r="C3" s="9">
        <v>20</v>
      </c>
      <c r="L3" s="3" t="s">
        <v>30</v>
      </c>
      <c r="M3" s="14">
        <v>6.3315289732895561E-2</v>
      </c>
      <c r="N3"/>
      <c r="O3"/>
      <c r="T3" s="13" t="s">
        <v>97</v>
      </c>
      <c r="U3" s="13">
        <v>100</v>
      </c>
    </row>
    <row r="4" spans="2:21" x14ac:dyDescent="0.25">
      <c r="B4" s="9" t="s">
        <v>85</v>
      </c>
      <c r="C4" s="9">
        <v>20</v>
      </c>
      <c r="J4"/>
      <c r="K4"/>
      <c r="L4" s="3" t="s">
        <v>12</v>
      </c>
      <c r="M4" s="14">
        <v>0</v>
      </c>
      <c r="N4"/>
      <c r="O4"/>
      <c r="T4" s="13" t="s">
        <v>98</v>
      </c>
      <c r="U4" s="13">
        <v>100</v>
      </c>
    </row>
    <row r="5" spans="2:21" x14ac:dyDescent="0.25">
      <c r="B5" s="9" t="s">
        <v>86</v>
      </c>
      <c r="C5" s="9">
        <v>20</v>
      </c>
      <c r="J5"/>
      <c r="K5"/>
      <c r="L5" s="3" t="s">
        <v>21</v>
      </c>
      <c r="M5" s="14">
        <v>0.11692887577843331</v>
      </c>
      <c r="N5"/>
      <c r="O5"/>
      <c r="T5" s="13" t="s">
        <v>99</v>
      </c>
      <c r="U5" s="13">
        <v>60</v>
      </c>
    </row>
    <row r="6" spans="2:21" x14ac:dyDescent="0.25">
      <c r="B6" s="9" t="s">
        <v>87</v>
      </c>
      <c r="C6" s="9">
        <v>20</v>
      </c>
      <c r="J6"/>
      <c r="K6"/>
      <c r="L6" s="3" t="s">
        <v>68</v>
      </c>
      <c r="M6" s="14">
        <v>0</v>
      </c>
      <c r="N6"/>
      <c r="O6"/>
      <c r="T6" s="13" t="s">
        <v>100</v>
      </c>
      <c r="U6" s="13">
        <v>100</v>
      </c>
    </row>
    <row r="7" spans="2:21" x14ac:dyDescent="0.25">
      <c r="B7" s="9" t="s">
        <v>88</v>
      </c>
      <c r="C7" s="9">
        <v>20</v>
      </c>
      <c r="J7"/>
      <c r="K7"/>
      <c r="L7" s="3" t="s">
        <v>67</v>
      </c>
      <c r="M7" s="14">
        <v>0.52068597732120814</v>
      </c>
      <c r="N7"/>
      <c r="O7"/>
      <c r="T7" s="13" t="s">
        <v>101</v>
      </c>
      <c r="U7" s="13">
        <v>65</v>
      </c>
    </row>
    <row r="8" spans="2:21" x14ac:dyDescent="0.25">
      <c r="B8" s="9" t="s">
        <v>2</v>
      </c>
      <c r="C8" s="9">
        <v>100</v>
      </c>
      <c r="J8"/>
      <c r="K8"/>
      <c r="L8" s="3" t="s">
        <v>23</v>
      </c>
      <c r="M8" s="14">
        <v>0.11051050120810359</v>
      </c>
      <c r="N8"/>
      <c r="O8"/>
      <c r="T8" s="13"/>
      <c r="U8" s="13">
        <f>SUM(Tabla245[Columna2])</f>
        <v>425</v>
      </c>
    </row>
    <row r="9" spans="2:21" x14ac:dyDescent="0.25">
      <c r="J9"/>
      <c r="K9"/>
      <c r="L9" s="3" t="s">
        <v>13</v>
      </c>
      <c r="M9" s="14">
        <v>0</v>
      </c>
      <c r="N9"/>
      <c r="O9"/>
    </row>
    <row r="10" spans="2:21" x14ac:dyDescent="0.25">
      <c r="B10" s="9" t="s">
        <v>89</v>
      </c>
      <c r="C10" s="12">
        <f>GETPIVOTDATA("Total",$L$1)*100</f>
        <v>18.915880184274982</v>
      </c>
      <c r="J10"/>
      <c r="K10"/>
      <c r="L10" s="3" t="s">
        <v>22</v>
      </c>
      <c r="M10" s="14">
        <v>0.26328748298107879</v>
      </c>
      <c r="N10"/>
      <c r="O10"/>
    </row>
    <row r="11" spans="2:21" x14ac:dyDescent="0.25">
      <c r="J11"/>
      <c r="K11"/>
      <c r="L11" s="3" t="s">
        <v>64</v>
      </c>
      <c r="M11" s="14">
        <v>0</v>
      </c>
    </row>
    <row r="12" spans="2:21" x14ac:dyDescent="0.25">
      <c r="B12" s="9" t="s">
        <v>90</v>
      </c>
      <c r="C12" s="9">
        <f>C10-C13/2</f>
        <v>17.415880184274982</v>
      </c>
      <c r="J12"/>
      <c r="K12"/>
      <c r="L12" s="3" t="s">
        <v>31</v>
      </c>
      <c r="M12" s="14">
        <v>0.30207451312447076</v>
      </c>
    </row>
    <row r="13" spans="2:21" x14ac:dyDescent="0.25">
      <c r="B13" s="9" t="s">
        <v>91</v>
      </c>
      <c r="C13" s="9">
        <v>3</v>
      </c>
      <c r="D13" s="10" t="s">
        <v>92</v>
      </c>
      <c r="J13"/>
      <c r="K13"/>
      <c r="L13" s="3" t="s">
        <v>61</v>
      </c>
      <c r="M13" s="14">
        <v>0</v>
      </c>
    </row>
    <row r="14" spans="2:21" x14ac:dyDescent="0.25">
      <c r="B14" s="9" t="s">
        <v>93</v>
      </c>
      <c r="C14" s="9">
        <f>SUM(C3:C8)-C12-C13</f>
        <v>179.58411981572502</v>
      </c>
      <c r="J14"/>
      <c r="K14"/>
      <c r="L14" s="3" t="s">
        <v>32</v>
      </c>
      <c r="M14" s="14">
        <v>7.5912331099053099E-2</v>
      </c>
    </row>
    <row r="15" spans="2:21" x14ac:dyDescent="0.25">
      <c r="J15"/>
      <c r="K15"/>
      <c r="L15" s="3" t="s">
        <v>24</v>
      </c>
      <c r="M15" s="14">
        <v>0</v>
      </c>
    </row>
    <row r="16" spans="2:21" x14ac:dyDescent="0.25">
      <c r="J16"/>
      <c r="K16"/>
      <c r="L16" s="3" t="s">
        <v>65</v>
      </c>
      <c r="M16" s="14">
        <v>0</v>
      </c>
    </row>
    <row r="17" spans="10:13" x14ac:dyDescent="0.25">
      <c r="J17"/>
      <c r="K17"/>
      <c r="L17" s="3" t="s">
        <v>14</v>
      </c>
      <c r="M17" s="14">
        <v>0</v>
      </c>
    </row>
    <row r="18" spans="10:13" x14ac:dyDescent="0.25">
      <c r="J18"/>
      <c r="K18"/>
      <c r="L18" s="3" t="s">
        <v>62</v>
      </c>
      <c r="M18" s="14">
        <v>0</v>
      </c>
    </row>
    <row r="19" spans="10:13" x14ac:dyDescent="0.25">
      <c r="J19"/>
      <c r="K19"/>
      <c r="L19" s="3" t="s">
        <v>33</v>
      </c>
      <c r="M19" s="14">
        <v>5.8582043597848847E-2</v>
      </c>
    </row>
    <row r="20" spans="10:13" x14ac:dyDescent="0.25">
      <c r="J20"/>
      <c r="K20"/>
      <c r="L20" s="3" t="s">
        <v>34</v>
      </c>
      <c r="M20" s="14">
        <v>0</v>
      </c>
    </row>
    <row r="21" spans="10:13" x14ac:dyDescent="0.25">
      <c r="J21"/>
      <c r="K21"/>
      <c r="L21" s="3" t="s">
        <v>35</v>
      </c>
      <c r="M21" s="14">
        <v>0.19046347892822582</v>
      </c>
    </row>
    <row r="22" spans="10:13" x14ac:dyDescent="0.25">
      <c r="J22"/>
      <c r="K22"/>
      <c r="L22" s="3" t="s">
        <v>15</v>
      </c>
      <c r="M22" s="14">
        <v>0.20595196859485046</v>
      </c>
    </row>
    <row r="23" spans="10:13" x14ac:dyDescent="0.25">
      <c r="J23"/>
      <c r="K23"/>
      <c r="L23" s="3" t="s">
        <v>25</v>
      </c>
      <c r="M23" s="14">
        <v>7.5912331099053099E-2</v>
      </c>
    </row>
    <row r="24" spans="10:13" x14ac:dyDescent="0.25">
      <c r="J24"/>
      <c r="K24"/>
      <c r="L24" s="3" t="s">
        <v>36</v>
      </c>
      <c r="M24" s="14">
        <v>0.42167113697322367</v>
      </c>
    </row>
    <row r="25" spans="10:13" x14ac:dyDescent="0.25">
      <c r="J25"/>
      <c r="K25"/>
      <c r="L25" s="3" t="s">
        <v>16</v>
      </c>
      <c r="M25" s="14">
        <v>0.1685964083175803</v>
      </c>
    </row>
    <row r="26" spans="10:13" x14ac:dyDescent="0.25">
      <c r="J26"/>
      <c r="K26"/>
      <c r="L26" s="3" t="s">
        <v>17</v>
      </c>
      <c r="M26" s="14">
        <v>0.25216469340872943</v>
      </c>
    </row>
    <row r="27" spans="10:13" x14ac:dyDescent="0.25">
      <c r="J27"/>
      <c r="K27"/>
      <c r="L27" s="3" t="s">
        <v>37</v>
      </c>
      <c r="M27" s="14">
        <v>0.27115732840525497</v>
      </c>
    </row>
    <row r="28" spans="10:13" x14ac:dyDescent="0.25">
      <c r="J28"/>
      <c r="K28"/>
      <c r="L28" s="3" t="s">
        <v>18</v>
      </c>
      <c r="M28" s="14">
        <v>7.5912331099053099E-2</v>
      </c>
    </row>
    <row r="29" spans="10:13" x14ac:dyDescent="0.25">
      <c r="J29"/>
      <c r="K29"/>
      <c r="L29" s="3" t="s">
        <v>38</v>
      </c>
      <c r="M29" s="14">
        <v>0.12608234670436472</v>
      </c>
    </row>
    <row r="30" spans="10:13" x14ac:dyDescent="0.25">
      <c r="J30"/>
      <c r="K30"/>
      <c r="L30" s="3" t="s">
        <v>39</v>
      </c>
      <c r="M30" s="14">
        <v>0</v>
      </c>
    </row>
    <row r="31" spans="10:13" x14ac:dyDescent="0.25">
      <c r="J31"/>
      <c r="K31"/>
      <c r="L31" s="3" t="s">
        <v>40</v>
      </c>
      <c r="M31" s="14">
        <v>0.29232218944608329</v>
      </c>
    </row>
    <row r="32" spans="10:13" x14ac:dyDescent="0.25">
      <c r="J32"/>
      <c r="K32"/>
      <c r="L32" s="3" t="s">
        <v>19</v>
      </c>
      <c r="M32" s="14">
        <v>5.4303980516020998E-2</v>
      </c>
    </row>
    <row r="33" spans="10:13" x14ac:dyDescent="0.25">
      <c r="J33"/>
      <c r="K33"/>
      <c r="L33" s="3" t="s">
        <v>41</v>
      </c>
      <c r="M33" s="14">
        <v>0.28893020173759387</v>
      </c>
    </row>
    <row r="34" spans="10:13" x14ac:dyDescent="0.25">
      <c r="J34"/>
      <c r="K34"/>
      <c r="L34" s="3" t="s">
        <v>42</v>
      </c>
      <c r="M34" s="14">
        <v>0</v>
      </c>
    </row>
    <row r="35" spans="10:13" x14ac:dyDescent="0.25">
      <c r="J35"/>
      <c r="K35"/>
      <c r="L35" s="3" t="s">
        <v>43</v>
      </c>
      <c r="M35" s="14">
        <v>0</v>
      </c>
    </row>
    <row r="36" spans="10:13" x14ac:dyDescent="0.25">
      <c r="J36"/>
      <c r="K36"/>
      <c r="L36" s="3" t="s">
        <v>44</v>
      </c>
      <c r="M36" s="14">
        <v>0.30470835261041324</v>
      </c>
    </row>
    <row r="37" spans="10:13" x14ac:dyDescent="0.25">
      <c r="J37"/>
      <c r="K37"/>
      <c r="L37" s="3" t="s">
        <v>45</v>
      </c>
      <c r="M37" s="14">
        <v>0</v>
      </c>
    </row>
    <row r="38" spans="10:13" x14ac:dyDescent="0.25">
      <c r="J38"/>
      <c r="K38"/>
      <c r="L38" s="3" t="s">
        <v>46</v>
      </c>
      <c r="M38" s="14">
        <v>0</v>
      </c>
    </row>
    <row r="39" spans="10:13" x14ac:dyDescent="0.25">
      <c r="J39"/>
      <c r="K39"/>
      <c r="L39" s="3" t="s">
        <v>47</v>
      </c>
      <c r="M39" s="14">
        <v>0</v>
      </c>
    </row>
    <row r="40" spans="10:13" x14ac:dyDescent="0.25">
      <c r="J40"/>
      <c r="K40"/>
      <c r="L40" s="3" t="s">
        <v>63</v>
      </c>
      <c r="M40" s="14">
        <v>0</v>
      </c>
    </row>
    <row r="41" spans="10:13" x14ac:dyDescent="0.25">
      <c r="J41"/>
      <c r="K41"/>
      <c r="L41" s="3" t="s">
        <v>48</v>
      </c>
      <c r="M41" s="14">
        <v>0.30022177229727393</v>
      </c>
    </row>
    <row r="42" spans="10:13" x14ac:dyDescent="0.25">
      <c r="J42"/>
      <c r="K42"/>
      <c r="L42" s="3" t="s">
        <v>49</v>
      </c>
      <c r="M42" s="14">
        <v>0</v>
      </c>
    </row>
    <row r="43" spans="10:13" x14ac:dyDescent="0.25">
      <c r="J43"/>
      <c r="K43"/>
      <c r="L43" s="3" t="s">
        <v>50</v>
      </c>
      <c r="M43" s="14">
        <v>0</v>
      </c>
    </row>
    <row r="44" spans="10:13" x14ac:dyDescent="0.25">
      <c r="J44"/>
      <c r="K44"/>
      <c r="L44" s="3" t="s">
        <v>51</v>
      </c>
      <c r="M44" s="14">
        <v>0.22432639201836113</v>
      </c>
    </row>
    <row r="45" spans="10:13" x14ac:dyDescent="0.25">
      <c r="J45"/>
      <c r="K45"/>
      <c r="L45" s="3" t="s">
        <v>20</v>
      </c>
      <c r="M45" s="14">
        <v>0</v>
      </c>
    </row>
    <row r="46" spans="10:13" x14ac:dyDescent="0.25">
      <c r="J46"/>
      <c r="K46"/>
      <c r="L46" s="3" t="s">
        <v>52</v>
      </c>
      <c r="M46" s="14">
        <v>0</v>
      </c>
    </row>
    <row r="47" spans="10:13" x14ac:dyDescent="0.25">
      <c r="J47"/>
      <c r="K47"/>
      <c r="L47" s="3" t="s">
        <v>53</v>
      </c>
      <c r="M47" s="14">
        <v>0</v>
      </c>
    </row>
    <row r="48" spans="10:13" x14ac:dyDescent="0.25">
      <c r="J48"/>
      <c r="K48"/>
      <c r="L48" s="3" t="s">
        <v>54</v>
      </c>
      <c r="M48" s="14">
        <v>0</v>
      </c>
    </row>
    <row r="49" spans="10:13" x14ac:dyDescent="0.25">
      <c r="J49"/>
      <c r="K49"/>
      <c r="L49" s="3" t="s">
        <v>55</v>
      </c>
      <c r="M49" s="14">
        <v>0</v>
      </c>
    </row>
    <row r="50" spans="10:13" x14ac:dyDescent="0.25">
      <c r="J50"/>
      <c r="K50"/>
      <c r="L50" s="3" t="s">
        <v>56</v>
      </c>
      <c r="M50" s="14">
        <v>0.27617573059802597</v>
      </c>
    </row>
    <row r="51" spans="10:13" x14ac:dyDescent="0.25">
      <c r="J51"/>
      <c r="K51"/>
      <c r="L51" s="3" t="s">
        <v>57</v>
      </c>
      <c r="M51" s="14">
        <v>0.25289461247637052</v>
      </c>
    </row>
    <row r="52" spans="10:13" x14ac:dyDescent="0.25">
      <c r="J52"/>
      <c r="K52"/>
      <c r="L52" s="3" t="s">
        <v>58</v>
      </c>
      <c r="M52" s="14">
        <v>0</v>
      </c>
    </row>
    <row r="53" spans="10:13" x14ac:dyDescent="0.25">
      <c r="J53"/>
      <c r="K53"/>
      <c r="L53" s="3" t="s">
        <v>59</v>
      </c>
      <c r="M53" s="14">
        <v>0.25423657762080926</v>
      </c>
    </row>
    <row r="54" spans="10:13" x14ac:dyDescent="0.25">
      <c r="J54"/>
      <c r="K54"/>
      <c r="L54" s="3" t="s">
        <v>66</v>
      </c>
      <c r="M54" s="14">
        <v>0.38055362952690808</v>
      </c>
    </row>
    <row r="55" spans="10:13" x14ac:dyDescent="0.25">
      <c r="J55"/>
      <c r="K55"/>
      <c r="L55" s="3" t="s">
        <v>60</v>
      </c>
      <c r="M55" s="14">
        <v>0.33796294125095561</v>
      </c>
    </row>
    <row r="56" spans="10:13" x14ac:dyDescent="0.25">
      <c r="J56"/>
      <c r="K56"/>
      <c r="L56" s="3" t="s">
        <v>5</v>
      </c>
      <c r="M56" s="14">
        <v>0.18915880184274983</v>
      </c>
    </row>
  </sheetData>
  <pageMargins left="0.7" right="0.7" top="0.75" bottom="0.75" header="0.3" footer="0.3"/>
  <drawing r:id="rId2"/>
  <tableParts count="1">
    <tablePart r:id="rId3"/>
  </tableParts>
</worksheet>
</file>

<file path=customUI/customUI14.xml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6 0 8 3 6 6 - e f b 3 - 4 5 a 1 - 9 9 6 7 - 1 b 2 c 8 3 a c 9 e 9 f "   x m l n s = " h t t p : / / s c h e m a s . m i c r o s o f t . c o m / D a t a M a s h u p " > A A A A A G 8 F A A B Q S w M E F A A C A A g A t W u e U g N k 0 8 2 j A A A A 9 Q A A A B I A H A B D b 2 5 m a W c v U G F j a 2 F n Z S 5 4 b W w g o h g A K K A U A A A A A A A A A A A A A A A A A A A A A A A A A A A A h Y 8 x D o I w G I W v 0 n S n L X V R 8 l N i X C U x m h j X p l R o h G J o s d z N w S N 5 B T G K u j m + 7 3 3 D e / f r D b K h q d F F d 8 6 0 N s U x Y R h p q 9 r C 2 D L F v T 9 G c 5 w J 2 E h 1 k q V G o 2 x d M r g i x Z X 3 5 4 T S E A I J M 9 J 2 J e W M x f S Q r 3 e q 0 o 3 E H 9 n 8 l y N j n Z d W a S x g / x o j O F n E h D N O G N C J Q W 7 s t + f j 3 G f 7 A 2 H V 1 7 7 v t N A u W m 6 B T h H o + 4 J 4 A F B L A w Q U A A I A C A C 1 a 5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u e U s X G x h x q A g A A L A Y A A B M A H A B G b 3 J t d W x h c y 9 T Z W N 0 a W 9 u M S 5 t I K I Y A C i g F A A A A A A A A A A A A A A A A A A A A A A A A A A A A I 2 U w W 7 a Q B C G 7 0 i 8 w 8 i 9 g O S i k N 4 a c b A M a V H T G B m T S g V U D f a m r L L e d d f r J A r K I / U Q 9 R F 4 s Y 4 x j R 1 s m v j i 2 d n 1 z P f P z D p l o e F K w r R 4 9 8 / a r X Y r X a N m E b y z / N H E 8 4 M R O L P A + + o F n m / B A A Q z 7 R b Q 4 2 n + k 0 n y j O 5 D J n r f l L 5 Z K X X T O e e C 9 V w l D Z M m 7 V j u x 8 U s Z T p d o L i m s K q X U H T a X A x Z e m N U s p j Q p p I o F h O t o i w M + f a P h E + + c w E T 5 3 v v X q T 3 V t c G m Q l h g 9 E Z 6 9 p F / g a + H 9 M 1 Y y a n L O A 2 8 7 F h 8 a B B i P 2 F y 2 h g F e e X j / M h G l w + B x 7 J E F f s A S O V Q q J V r G 4 5 m X n c A F e k b p L 7 D P v M M C L 4 z n E S G + b 7 s 4 4 Q 0 x A F 6 n S Q i 1 i W K j y j M Y V Q i S y W Z P z K u M E I K 9 m m T F B 7 3 N 2 B P N k R O n t j T X x v O H N 3 + s C a O p d u Y f n j K 2 f o X I 2 d 3 W I 2 z V + B P 5 5 d n n u 5 O b q A y x 1 9 v p i M / L E 3 3 P k D L 3 A u r M e S t E B A i B g g 9 Q O L V t E q 4 h J j / l A 4 S v C Z T P i t M p 5 Z M 1 3 i H 9 N r w 4 G A O g p Z j t F 8 l R m V e 6 9 Q K G 3 V + J p q 6 D M q E y s h 3 i i F a n q s C i l o p n T E 5 G G i 3 K l r m a p C D 3 T W J V X E V x L T x a I w 1 1 x Q A R s G x F d 3 L / J V 8 W x g G K 6 h M 9 + H X d K 3 p y e n / Z M + K A 0 1 7 2 m j 9 0 O 3 Y R S y R P C Q c p Q 0 w 8 J l 9 t X u 1 M E P N P + z 4 T 2 4 K u H Y 1 N G K m P 7 r x a 5 g / a / Y t c S v N O C Z J q R f p l T x S j M I M V 5 x u o p V K J q g + q g d a L A 3 m x c s r o o T 3 D 5 t f 2 M + 5 p t G t u I H S e d 3 J 5 5 J X Z S G R x g V 7 p d X a P + F 3 u + V N 8 r Z P l G c x 2 6 7 x e W b 9 J 3 9 B V B L A Q I t A B Q A A g A I A L V r n l I D Z N P N o w A A A P U A A A A S A A A A A A A A A A A A A A A A A A A A A A B D b 2 5 m a W c v U G F j a 2 F n Z S 5 4 b W x Q S w E C L Q A U A A I A C A C 1 a 5 5 S D 8 r p q 6 Q A A A D p A A A A E w A A A A A A A A A A A A A A A A D v A A A A W 0 N v b n R l b n R f V H l w Z X N d L n h t b F B L A Q I t A B Q A A g A I A L V r n l L F x s Y c a g I A A C w G A A A T A A A A A A A A A A A A A A A A A O A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S A A A A A A A A E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C Q V N F X 1 B R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E 9 S V E U g Q V V U T 0 1 P V E 9 S L 0 N v b H V t b m E g Z G U g Y W 5 1 b G F j a c O z b i B k Z S B k a W 5 h b W l 6 Y W N p w 7 N u L n t Q U k 9 E V U N U T 1 I s M H 0 m c X V v d D s s J n F 1 b 3 Q 7 U 2 V j d G l v b j E v U k V Q T 1 J U R S B B V V R P T U 9 U T 1 I v Q 2 9 s d W 1 u Y S B k Z S B h b n V s Y W N p w 7 N u I G R l I G R p b m F t a X p h Y 2 n D s 2 4 u e 0 F 0 c m l i d X R v L D N 9 J n F 1 b 3 Q 7 L C Z x d W 9 0 O 1 N l Y 3 R p b 2 4 x L 1 J F U E 9 S V E U g Q V V U T 0 1 P V E 9 S L 0 N v b H V t b m E g Z H V w b G l j Y W R h L n t B d H J p Y n V 0 b y A t I E N v c G l h L D R 9 J n F 1 b 3 Q 7 L C Z x d W 9 0 O 1 N l Y 3 R p b 2 4 x L 1 J F U E 9 S V E U g Q V V U T 0 1 P V E 9 S L 0 N v b H V t b m E g Z G U g Y W 5 1 b G F j a c O z b i B k Z S B k a W 5 h b W l 6 Y W N p w 7 N u L n t W Y W x v c i w 0 f S Z x d W 9 0 O y w m c X V v d D t T Z W N 0 a W 9 u M S 9 S R V B P U l R F I E F V V E 9 N T 1 R P U i 9 D b 2 x 1 b W 5 h I G R l I G F u d W x h Y 2 n D s 2 4 g Z G U g Z G l u Y W 1 p e m F j a c O z b i 5 7 U E V S S U 9 E T y w x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R V B P U l R F I E F V V E 9 N T 1 R P U i 9 D b 2 x 1 b W 5 h I G R l I G F u d W x h Y 2 n D s 2 4 g Z G U g Z G l u Y W 1 p e m F j a c O z b i 5 7 U F J P R F V D V E 9 S L D B 9 J n F 1 b 3 Q 7 L C Z x d W 9 0 O 1 N l Y 3 R p b 2 4 x L 1 J F U E 9 S V E U g Q V V U T 0 1 P V E 9 S L 0 N v b H V t b m E g Z G U g Y W 5 1 b G F j a c O z b i B k Z S B k a W 5 h b W l 6 Y W N p w 7 N u L n t B d H J p Y n V 0 b y w z f S Z x d W 9 0 O y w m c X V v d D t T Z W N 0 a W 9 u M S 9 S R V B P U l R F I E F V V E 9 N T 1 R P U i 9 D b 2 x 1 b W 5 h I G R 1 c G x p Y 2 F k Y S 5 7 Q X R y a W J 1 d G 8 g L S B D b 3 B p Y S w 0 f S Z x d W 9 0 O y w m c X V v d D t T Z W N 0 a W 9 u M S 9 S R V B P U l R F I E F V V E 9 N T 1 R P U i 9 D b 2 x 1 b W 5 h I G R l I G F u d W x h Y 2 n D s 2 4 g Z G U g Z G l u Y W 1 p e m F j a c O z b i 5 7 V m F s b 3 I s N H 0 m c X V v d D s s J n F 1 b 3 Q 7 U 2 V j d G l v b j E v U k V Q T 1 J U R S B B V V R P T U 9 U T 1 I v Q 2 9 s d W 1 u Y S B k Z S B h b n V s Y W N p w 7 N u I G R l I G R p b m F t a X p h Y 2 n D s 2 4 u e 1 B F U k l P R E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v c i Z x d W 9 0 O y w m c X V v d D t D b 2 1 w Y c O x w 6 1 h J n F 1 b 3 Q 7 L C Z x d W 9 0 O 1 B y b 2 R 1 Y 3 R v J n F 1 b 3 Q 7 L C Z x d W 9 0 O 0 N h b n R p Z G F k J n F 1 b 3 Q 7 L C Z x d W 9 0 O 0 H D s W 8 m c X V v d D t d I i A v P j x F b n R y e S B U e X B l P S J G a W x s Q 2 9 s d W 1 u V H l w Z X M i I F Z h b H V l P S J z Q U F Z R 0 F B Q T 0 i I C 8 + P E V u d H J 5 I F R 5 c G U 9 I k Z p b G x M Y X N 0 V X B k Y X R l Z C I g V m F s d W U 9 I m Q y M D I x L T A 0 L T M w V D E 2 O j I 5 O j Q z L j g 2 N z Q 4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E i I C 8 + P E V u d H J 5 I F R 5 c G U 9 I l F 1 Z X J 5 S U Q i I F Z h b H V l P S J z Y z d m N z V l O D E t N j Q 4 O S 0 0 Y W I 1 L T h k N m E t Z W Y w N 2 E 2 M G Z m M m Z i I i A v P j x F b n R y e S B U e X B l P S J B Z G R l Z F R v R G F 0 Y U 1 v Z G V s I i B W Y W x 1 Z T 0 i b D A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F U E 9 S V E U l M j B B V V R P T U 9 U T 1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S R V B P U l R F J T I w Q V V U T 0 1 P V E 9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9 0 c m F z J T I w Y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Q T 1 J U R S U y M E F V V E 9 N T 1 R P U i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E 9 S V E U l M j B B V V R P T U 9 U T 1 I v Q 2 9 s d W 1 u Y X M l M j B y Z W 9 y Z G V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B P U l R F J T I w Q V V U T 0 1 P V E 9 S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F I G T U K P 5 0 K e e M M Y C l w R 4 A A A A A A C A A A A A A A D Z g A A w A A A A B A A A A B 9 O 1 P g 7 3 r k k x 1 d J M C M a S n R A A A A A A S A A A C g A A A A E A A A A H m A d l B R e p q 7 k R 2 E T k o R Q i 1 Q A A A A D l V Q e A R 6 I q u 3 v a o d X P T u 7 q 6 o c g P h Z E f Q t Q Y u 3 s o 0 O 7 w I B m k N W Z W Q b i G M q V J q / w C 2 n 5 0 8 V 2 K x r Z M p s I 6 G 4 L r i g Q / M 8 F G r A 0 w 1 z r 9 R 3 M q D E C g U A A A A Z U O l s p S t C E H b f l 3 K m Q i + I A i e V m w = < / D a t a M a s h u p > 
</file>

<file path=customXml/itemProps1.xml><?xml version="1.0" encoding="utf-8"?>
<ds:datastoreItem xmlns:ds="http://schemas.openxmlformats.org/officeDocument/2006/customXml" ds:itemID="{5BE30620-CC66-4B4C-9EE1-FBF4835A66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DASHBOARD</vt:lpstr>
      <vt:lpstr>BASE PQ </vt:lpstr>
      <vt:lpstr>Grafico</vt:lpstr>
      <vt:lpstr>Hoja1</vt:lpstr>
      <vt:lpstr>Aux Vel.</vt:lpstr>
      <vt:lpstr>Aux Vel x Prod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2019-06-25T16:28:26Z</dcterms:created>
  <dcterms:modified xsi:type="dcterms:W3CDTF">2022-06-02T16:26:38Z</dcterms:modified>
  <cp:category/>
  <cp:contentStatus/>
</cp:coreProperties>
</file>